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ito\Documents\13 año 2020\"/>
    </mc:Choice>
  </mc:AlternateContent>
  <bookViews>
    <workbookView xWindow="0" yWindow="0" windowWidth="20490" windowHeight="7755" tabRatio="704"/>
  </bookViews>
  <sheets>
    <sheet name="Telefonia" sheetId="4" r:id="rId1"/>
    <sheet name="Tráfico de llamadas de Voz " sheetId="21" r:id="rId2"/>
    <sheet name="Tráfico de SMS" sheetId="22" r:id="rId3"/>
    <sheet name="smartphones+tablets" sheetId="6" r:id="rId4"/>
    <sheet name="Internet por tecnología 2018" sheetId="28" r:id="rId5"/>
    <sheet name="Internet x velocidad 2018 " sheetId="29" r:id="rId6"/>
    <sheet name="penetracion" sheetId="25" r:id="rId7"/>
    <sheet name="Tv Paga 2018" sheetId="24" r:id="rId8"/>
    <sheet name="Ingresos Año 2018" sheetId="23" r:id="rId9"/>
  </sheets>
  <definedNames>
    <definedName name="_xlnm._FilterDatabase" localSheetId="4" hidden="1">'Internet por tecnología 2018'!$A$3:$E$101</definedName>
    <definedName name="_xlnm._FilterDatabase" localSheetId="7" hidden="1">'Tv Paga 2018'!$B$2:$Q$112</definedName>
  </definedNames>
  <calcPr calcId="152511" calcOnSave="0"/>
</workbook>
</file>

<file path=xl/calcChain.xml><?xml version="1.0" encoding="utf-8"?>
<calcChain xmlns="http://schemas.openxmlformats.org/spreadsheetml/2006/main">
  <c r="G4" i="29" l="1"/>
  <c r="J6" i="28" l="1"/>
  <c r="J7" i="28"/>
  <c r="J5" i="28"/>
  <c r="J4" i="28"/>
  <c r="J3" i="28"/>
  <c r="E101" i="28"/>
  <c r="J8" i="28"/>
  <c r="J9" i="28"/>
  <c r="C13" i="23" l="1"/>
  <c r="J10" i="28" l="1"/>
  <c r="G132" i="24" l="1"/>
  <c r="H132" i="24"/>
  <c r="I132" i="24"/>
  <c r="J132" i="24"/>
  <c r="K132" i="24"/>
  <c r="L132" i="24"/>
  <c r="M132" i="24"/>
  <c r="N132" i="24"/>
  <c r="O132" i="24"/>
  <c r="P132" i="24"/>
  <c r="Q132" i="24"/>
  <c r="G111" i="24" l="1"/>
  <c r="H111" i="24"/>
  <c r="I111" i="24"/>
  <c r="J111" i="24"/>
  <c r="K111" i="24"/>
  <c r="L111" i="24"/>
  <c r="M111" i="24"/>
  <c r="N111" i="24"/>
  <c r="O111" i="24"/>
  <c r="P111" i="24"/>
  <c r="Q111" i="24"/>
  <c r="F111" i="24"/>
  <c r="L28" i="6" l="1"/>
  <c r="M28" i="6"/>
  <c r="D32" i="6"/>
  <c r="E32" i="6"/>
  <c r="F32" i="6"/>
  <c r="G32" i="6"/>
  <c r="H32" i="6"/>
  <c r="I32" i="6"/>
  <c r="J32" i="6"/>
  <c r="K32" i="6"/>
  <c r="L32" i="6"/>
  <c r="M32" i="6"/>
  <c r="N32" i="6"/>
  <c r="C32" i="6"/>
  <c r="D28" i="6"/>
  <c r="E28" i="6"/>
  <c r="F28" i="6"/>
  <c r="G28" i="6"/>
  <c r="H28" i="6"/>
  <c r="I28" i="6"/>
  <c r="J28" i="6"/>
  <c r="K28" i="6"/>
  <c r="N28" i="6"/>
  <c r="C28" i="6"/>
  <c r="D22" i="6"/>
  <c r="E22" i="6"/>
  <c r="F22" i="6"/>
  <c r="G22" i="6"/>
  <c r="H22" i="6"/>
  <c r="I22" i="6"/>
  <c r="J22" i="6"/>
  <c r="K22" i="6"/>
  <c r="L22" i="6"/>
  <c r="M22" i="6"/>
  <c r="N22" i="6"/>
  <c r="C22" i="6"/>
  <c r="D15" i="6"/>
  <c r="E15" i="6"/>
  <c r="F15" i="6"/>
  <c r="G15" i="6"/>
  <c r="H15" i="6"/>
  <c r="I15" i="6"/>
  <c r="J15" i="6"/>
  <c r="K15" i="6"/>
  <c r="L15" i="6"/>
  <c r="M15" i="6"/>
  <c r="N15" i="6"/>
  <c r="C15" i="6"/>
  <c r="F132" i="24" l="1"/>
  <c r="Q126" i="24"/>
  <c r="P126" i="24"/>
  <c r="O126" i="24"/>
  <c r="N126" i="24"/>
  <c r="M126" i="24"/>
  <c r="L126" i="24"/>
  <c r="K126" i="24"/>
  <c r="J126" i="24"/>
  <c r="I126" i="24"/>
  <c r="H126" i="24"/>
  <c r="G126" i="24"/>
  <c r="F126" i="24"/>
  <c r="Q119" i="24"/>
  <c r="P119" i="24"/>
  <c r="O119" i="24"/>
  <c r="N119" i="24"/>
  <c r="M119" i="24"/>
  <c r="L119" i="24"/>
  <c r="K119" i="24"/>
  <c r="J119" i="24"/>
  <c r="I119" i="24"/>
  <c r="H119" i="24"/>
  <c r="G119" i="24"/>
  <c r="F119" i="24"/>
  <c r="B51" i="4" l="1"/>
  <c r="C58" i="4" l="1"/>
  <c r="B58" i="4"/>
  <c r="C57" i="4"/>
  <c r="B57" i="4"/>
  <c r="C56" i="4"/>
  <c r="B56" i="4"/>
  <c r="C55" i="4"/>
  <c r="B55" i="4"/>
  <c r="C54" i="4"/>
  <c r="B54" i="4"/>
  <c r="C53" i="4"/>
  <c r="B53" i="4"/>
  <c r="C52" i="4"/>
  <c r="B52" i="4"/>
  <c r="C51" i="4"/>
  <c r="C50" i="4"/>
  <c r="B50" i="4"/>
  <c r="C49" i="4"/>
  <c r="B49" i="4"/>
  <c r="C48" i="4"/>
  <c r="B48" i="4"/>
  <c r="C47" i="4"/>
  <c r="B47" i="4"/>
  <c r="F40" i="4"/>
  <c r="F39" i="4"/>
  <c r="F38" i="4"/>
  <c r="F37" i="4"/>
  <c r="F36" i="4"/>
  <c r="F35" i="4"/>
  <c r="J28" i="4"/>
  <c r="J29" i="4" s="1"/>
  <c r="J30" i="4" s="1"/>
  <c r="J31" i="4" s="1"/>
  <c r="J32" i="4" s="1"/>
  <c r="J33" i="4" s="1"/>
  <c r="J34" i="4" s="1"/>
  <c r="F25" i="4"/>
  <c r="F24" i="4"/>
  <c r="K23" i="4"/>
  <c r="K24" i="4" s="1"/>
  <c r="K25" i="4" s="1"/>
  <c r="K26" i="4" s="1"/>
  <c r="K27" i="4" s="1"/>
  <c r="K28" i="4" s="1"/>
  <c r="K29" i="4" s="1"/>
  <c r="K30" i="4" s="1"/>
  <c r="K31" i="4" s="1"/>
  <c r="K32" i="4" s="1"/>
  <c r="K33" i="4" s="1"/>
  <c r="K34" i="4" s="1"/>
  <c r="F23" i="4"/>
</calcChain>
</file>

<file path=xl/comments1.xml><?xml version="1.0" encoding="utf-8"?>
<comments xmlns="http://schemas.openxmlformats.org/spreadsheetml/2006/main">
  <authors>
    <author>Tito López</author>
  </authors>
  <commentList>
    <comment ref="L2" authorId="0" shapeId="0">
      <text>
        <r>
          <rPr>
            <b/>
            <sz val="9"/>
            <color indexed="81"/>
            <rFont val="Tahoma"/>
            <family val="2"/>
          </rPr>
          <t>Tito López:</t>
        </r>
        <r>
          <rPr>
            <sz val="9"/>
            <color indexed="81"/>
            <rFont val="Tahoma"/>
            <family val="2"/>
          </rPr>
          <t xml:space="preserve">
Red de acceso por pares de cobre.</t>
        </r>
      </text>
    </comment>
  </commentList>
</comments>
</file>

<file path=xl/comments2.xml><?xml version="1.0" encoding="utf-8"?>
<comments xmlns="http://schemas.openxmlformats.org/spreadsheetml/2006/main">
  <authors>
    <author>Emilce Portillo</author>
  </authors>
  <commentList>
    <comment ref="E5" authorId="0" shapeId="0">
      <text>
        <r>
          <rPr>
            <b/>
            <sz val="9"/>
            <color indexed="81"/>
            <rFont val="Tahoma"/>
            <family val="2"/>
          </rPr>
          <t>DEM: a set-2018</t>
        </r>
        <r>
          <rPr>
            <sz val="9"/>
            <color indexed="81"/>
            <rFont val="Tahoma"/>
            <family val="2"/>
          </rPr>
          <t xml:space="preserve">
</t>
        </r>
      </text>
    </comment>
    <comment ref="E6" authorId="0" shapeId="0">
      <text>
        <r>
          <rPr>
            <b/>
            <sz val="9"/>
            <color indexed="81"/>
            <rFont val="Tahoma"/>
            <family val="2"/>
          </rPr>
          <t>DEM: a Set -2018</t>
        </r>
        <r>
          <rPr>
            <sz val="9"/>
            <color indexed="81"/>
            <rFont val="Tahoma"/>
            <family val="2"/>
          </rPr>
          <t xml:space="preserve">
</t>
        </r>
      </text>
    </comment>
    <comment ref="E7" authorId="0" shapeId="0">
      <text>
        <r>
          <rPr>
            <b/>
            <sz val="9"/>
            <color indexed="81"/>
            <rFont val="Tahoma"/>
            <family val="2"/>
          </rPr>
          <t>DEM: a Set -2018</t>
        </r>
        <r>
          <rPr>
            <sz val="9"/>
            <color indexed="81"/>
            <rFont val="Tahoma"/>
            <family val="2"/>
          </rPr>
          <t xml:space="preserve">
</t>
        </r>
      </text>
    </comment>
    <comment ref="E8" authorId="0" shapeId="0">
      <text>
        <r>
          <rPr>
            <b/>
            <sz val="9"/>
            <color indexed="81"/>
            <rFont val="Tahoma"/>
            <family val="2"/>
          </rPr>
          <t xml:space="preserve">DEM: a Set -2018
</t>
        </r>
        <r>
          <rPr>
            <sz val="9"/>
            <color indexed="81"/>
            <rFont val="Tahoma"/>
            <family val="2"/>
          </rPr>
          <t xml:space="preserve">
</t>
        </r>
      </text>
    </comment>
    <comment ref="E9" authorId="0" shapeId="0">
      <text>
        <r>
          <rPr>
            <b/>
            <sz val="9"/>
            <color indexed="81"/>
            <rFont val="Tahoma"/>
            <family val="2"/>
          </rPr>
          <t>DEM: a Set -2018</t>
        </r>
        <r>
          <rPr>
            <sz val="9"/>
            <color indexed="81"/>
            <rFont val="Tahoma"/>
            <family val="2"/>
          </rPr>
          <t xml:space="preserve">
</t>
        </r>
      </text>
    </comment>
    <comment ref="E10" authorId="0" shapeId="0">
      <text>
        <r>
          <rPr>
            <b/>
            <sz val="9"/>
            <color indexed="81"/>
            <rFont val="Tahoma"/>
            <family val="2"/>
          </rPr>
          <t>DEM: a Set -2018</t>
        </r>
        <r>
          <rPr>
            <sz val="9"/>
            <color indexed="81"/>
            <rFont val="Tahoma"/>
            <family val="2"/>
          </rPr>
          <t xml:space="preserve">
</t>
        </r>
      </text>
    </comment>
    <comment ref="E11" authorId="0" shapeId="0">
      <text>
        <r>
          <rPr>
            <b/>
            <sz val="9"/>
            <color indexed="81"/>
            <rFont val="Tahoma"/>
            <family val="2"/>
          </rPr>
          <t>DEM: a oct-2018</t>
        </r>
        <r>
          <rPr>
            <sz val="9"/>
            <color indexed="81"/>
            <rFont val="Tahoma"/>
            <family val="2"/>
          </rPr>
          <t xml:space="preserve">
</t>
        </r>
      </text>
    </comment>
    <comment ref="E12" authorId="0" shapeId="0">
      <text>
        <r>
          <rPr>
            <b/>
            <sz val="9"/>
            <color indexed="81"/>
            <rFont val="Tahoma"/>
            <family val="2"/>
          </rPr>
          <t>DEM: a oct -2018</t>
        </r>
        <r>
          <rPr>
            <sz val="9"/>
            <color indexed="81"/>
            <rFont val="Tahoma"/>
            <family val="2"/>
          </rPr>
          <t xml:space="preserve">
</t>
        </r>
      </text>
    </comment>
    <comment ref="E13" authorId="0" shapeId="0">
      <text>
        <r>
          <rPr>
            <b/>
            <sz val="9"/>
            <color indexed="81"/>
            <rFont val="Tahoma"/>
            <family val="2"/>
          </rPr>
          <t>DEM: a Set-2018</t>
        </r>
        <r>
          <rPr>
            <sz val="9"/>
            <color indexed="81"/>
            <rFont val="Tahoma"/>
            <family val="2"/>
          </rPr>
          <t xml:space="preserve">
</t>
        </r>
      </text>
    </comment>
    <comment ref="E15" authorId="0" shapeId="0">
      <text>
        <r>
          <rPr>
            <b/>
            <sz val="9"/>
            <color indexed="81"/>
            <rFont val="Tahoma"/>
            <family val="2"/>
          </rPr>
          <t>DEM: a Oct -2018</t>
        </r>
        <r>
          <rPr>
            <sz val="9"/>
            <color indexed="81"/>
            <rFont val="Tahoma"/>
            <family val="2"/>
          </rPr>
          <t xml:space="preserve">
</t>
        </r>
      </text>
    </comment>
  </commentList>
</comments>
</file>

<file path=xl/comments3.xml><?xml version="1.0" encoding="utf-8"?>
<comments xmlns="http://schemas.openxmlformats.org/spreadsheetml/2006/main">
  <authors>
    <author>Emilce Portillo</author>
  </authors>
  <commentList>
    <comment ref="Q27" authorId="0" shapeId="0">
      <text>
        <r>
          <rPr>
            <b/>
            <sz val="9"/>
            <color indexed="81"/>
            <rFont val="Tahoma"/>
            <charset val="1"/>
          </rPr>
          <t>DEM:</t>
        </r>
        <r>
          <rPr>
            <sz val="9"/>
            <color indexed="81"/>
            <rFont val="Tahoma"/>
            <charset val="1"/>
          </rPr>
          <t xml:space="preserve">
En promedio </t>
        </r>
      </text>
    </comment>
  </commentList>
</comments>
</file>

<file path=xl/sharedStrings.xml><?xml version="1.0" encoding="utf-8"?>
<sst xmlns="http://schemas.openxmlformats.org/spreadsheetml/2006/main" count="1176" uniqueCount="517">
  <si>
    <t>N°</t>
  </si>
  <si>
    <t>Cable Televisión Fram S.A.</t>
  </si>
  <si>
    <t>Cable Visión Caapucú S.R.L.</t>
  </si>
  <si>
    <t>Cable Visión Choré S.R.L.</t>
  </si>
  <si>
    <t>Caraguatay Video Color (Andrés Riveros G.)</t>
  </si>
  <si>
    <t>Cooperativa Multiactiva Alberdeña Ltda.</t>
  </si>
  <si>
    <t>Cable Visión Eusebio Ayala S.A.</t>
  </si>
  <si>
    <t>DAMOA S.A. (Horqueta)</t>
  </si>
  <si>
    <t>TV Cable Hernandarias S.A. (TVH)</t>
  </si>
  <si>
    <t>Coopersanjuba Ltda. - Ayolas</t>
  </si>
  <si>
    <t>TV Com S.A. (Cable Visión Itacurubí)</t>
  </si>
  <si>
    <t>DATDH</t>
  </si>
  <si>
    <t>AMX Paraguay S.A.</t>
  </si>
  <si>
    <t>Christian Ricardo Aguayo Schmidt</t>
  </si>
  <si>
    <t>Total suscriptores</t>
  </si>
  <si>
    <t>&lt;512 kbps</t>
  </si>
  <si>
    <t>&lt;2 Mbps</t>
  </si>
  <si>
    <t>&lt;10 Mbps</t>
  </si>
  <si>
    <t>=&gt;10 Mbps</t>
  </si>
  <si>
    <t>Consultronic S.A. - FO</t>
  </si>
  <si>
    <t>Puntocom Internet (Isaac G. Bacteke K)</t>
  </si>
  <si>
    <t>COOPERSANJUBA (Intercoop)</t>
  </si>
  <si>
    <t>NUCLEO S.A. - MOVIL 3G</t>
  </si>
  <si>
    <t>NUCLEO S.A. - MOVIL LTE</t>
  </si>
  <si>
    <t>Telecel SA – MOVIL 3G</t>
  </si>
  <si>
    <t>SOL Telecomunicaciones S.A.</t>
  </si>
  <si>
    <t>Meganet SRL (Elcides Fell)</t>
  </si>
  <si>
    <t>Chaco Comunicaciones (Chaconet, Leander Friesen)</t>
  </si>
  <si>
    <t>Hola Paraguay S.A. - 4G</t>
  </si>
  <si>
    <t>Hola Paraguay S.A. - 3G</t>
  </si>
  <si>
    <t>Total Fijo</t>
  </si>
  <si>
    <t>Internet móvil - módem USB/dongles</t>
  </si>
  <si>
    <t>PRESTADORA DE SERVICIOS</t>
  </si>
  <si>
    <t>DISPOSITIVO/TECNOLOGÍA</t>
  </si>
  <si>
    <t>SMARTPHONE / 2G</t>
  </si>
  <si>
    <t>FEATURE PHONE / 2G</t>
  </si>
  <si>
    <t>MODEM / DATACARD / 2G</t>
  </si>
  <si>
    <t>MODEM / TABLET / 2G</t>
  </si>
  <si>
    <t>SMARTPHONE - 3G</t>
  </si>
  <si>
    <t>FEATURE PHONE - 3G</t>
  </si>
  <si>
    <t>MODEM / DATACARD - 3G</t>
  </si>
  <si>
    <t>MODEM / TABLET - 3G</t>
  </si>
  <si>
    <t>SMARTPHONE - 4G</t>
  </si>
  <si>
    <t>FEATURE PHONE - 4G</t>
  </si>
  <si>
    <t>MODEM / DATACARD - 4G</t>
  </si>
  <si>
    <t>MODEM /TABLET - 4G</t>
  </si>
  <si>
    <t>TOTAL</t>
  </si>
  <si>
    <t>NÚCLEO S.A</t>
  </si>
  <si>
    <t>AMX PARAGUAY S.A</t>
  </si>
  <si>
    <t>HOLA PARAGUAY S.A</t>
  </si>
  <si>
    <t>2G</t>
  </si>
  <si>
    <t>3G</t>
  </si>
  <si>
    <t>4G</t>
  </si>
  <si>
    <t>ADSL</t>
  </si>
  <si>
    <t>Cable Módem</t>
  </si>
  <si>
    <t>Hola Paraguay S.A.</t>
  </si>
  <si>
    <t>Fibra óptica</t>
  </si>
  <si>
    <t>Prepago</t>
  </si>
  <si>
    <t>Pospago</t>
  </si>
  <si>
    <t>Telecel S.A.</t>
  </si>
  <si>
    <t>Núcleo S.A.</t>
  </si>
  <si>
    <t>TELECEL S.A</t>
  </si>
  <si>
    <t>VC Continental S.A.</t>
  </si>
  <si>
    <t>COPACO S.A.</t>
  </si>
  <si>
    <t>Mes-año</t>
  </si>
  <si>
    <t>VoIP</t>
  </si>
  <si>
    <t>Radio fijo</t>
  </si>
  <si>
    <t>Cobre</t>
  </si>
  <si>
    <t xml:space="preserve">Internet Fijo - </t>
  </si>
  <si>
    <t xml:space="preserve">Total móvil - </t>
  </si>
  <si>
    <t>Servicios Y Productos Multimedios S.A.</t>
  </si>
  <si>
    <t>TELECEL S.A. -(ex CVC)</t>
  </si>
  <si>
    <t xml:space="preserve">VS Brother S.A. </t>
  </si>
  <si>
    <t xml:space="preserve">Coopersanjuba Ltda. - San Juan Bautista </t>
  </si>
  <si>
    <t xml:space="preserve">Caacupe Cable Visión S.A. </t>
  </si>
  <si>
    <t xml:space="preserve">Cable Visión Color S.A. </t>
  </si>
  <si>
    <t xml:space="preserve">TV MAX Cable S.A. - Cnel. Oviedo </t>
  </si>
  <si>
    <t>TV Cable S.A. (TVCSA, Cnel. Oviedo)</t>
  </si>
  <si>
    <t>TV2 - Minga Guazú Cable S.A.</t>
  </si>
  <si>
    <t>Coopersanjuba Ltda. -  San Ignacio</t>
  </si>
  <si>
    <t xml:space="preserve">Carlos A. Sánchez - Caaguazu </t>
  </si>
  <si>
    <t xml:space="preserve">Intercable (Jorge Manuel Saldívar B.) Itá </t>
  </si>
  <si>
    <t>DAMOA S.A. (Tapiracuai Video Cable SRL)</t>
  </si>
  <si>
    <t xml:space="preserve">Entretenimiento Piribebuy S.A. </t>
  </si>
  <si>
    <t>Cable Visión del Sur S.A. (Erwin Hamann Gerke, Hohenau)</t>
  </si>
  <si>
    <t>Telecable S.A.</t>
  </si>
  <si>
    <t>Cable Visión Tobatí S.A.</t>
  </si>
  <si>
    <t xml:space="preserve">CVC Imagen y Color S.A. </t>
  </si>
  <si>
    <t xml:space="preserve">Samper Video Cable S.A. </t>
  </si>
  <si>
    <t>Tal - MEC Caaguazu S.A.</t>
  </si>
  <si>
    <t xml:space="preserve">GOSI S.A. - </t>
  </si>
  <si>
    <t xml:space="preserve">PUNTO MASTER S.A. </t>
  </si>
  <si>
    <t xml:space="preserve">EMPRENOR S.A. </t>
  </si>
  <si>
    <t xml:space="preserve">Carlos Cibils Bogado </t>
  </si>
  <si>
    <t>Merced Alejandro Castillo Núñez</t>
  </si>
  <si>
    <t xml:space="preserve">Mirian Isabel Ibarra Pachinik </t>
  </si>
  <si>
    <t xml:space="preserve">ITAKARU S.A. </t>
  </si>
  <si>
    <t xml:space="preserve">Maria Ramona Avalos de Brunet - Carmen Visión </t>
  </si>
  <si>
    <t>TV Cable Campo 9 (Rosalina Kattebeke Cartes)</t>
  </si>
  <si>
    <t>Panamericana TV Cable S.A.</t>
  </si>
  <si>
    <t xml:space="preserve">Nordeste TV Cable SRL </t>
  </si>
  <si>
    <t xml:space="preserve">KAARENDY S.A. </t>
  </si>
  <si>
    <t>María Julia Alderete Torres -  TV CABLE SAN ALBERTO</t>
  </si>
  <si>
    <t xml:space="preserve">Satelital Cable Visión S.A. </t>
  </si>
  <si>
    <t>Francisco Javier Martínez Benítez (Gral. Elizardo Aquino)</t>
  </si>
  <si>
    <t>Francisco Javier Martínez Benítez  (Villa del Rosario)</t>
  </si>
  <si>
    <t xml:space="preserve">Simón Konarreuski </t>
  </si>
  <si>
    <t>Cable Visión Carapegua S.A.</t>
  </si>
  <si>
    <t xml:space="preserve">Nelson Benítez Martínez </t>
  </si>
  <si>
    <t xml:space="preserve">Julio César Rodríguez Pereira </t>
  </si>
  <si>
    <t>Naranja Poty Comuniciones S.A.</t>
  </si>
  <si>
    <t xml:space="preserve">Enrique Rene Faria Schneider </t>
  </si>
  <si>
    <t xml:space="preserve">SANTTION S.A. </t>
  </si>
  <si>
    <t xml:space="preserve">Agustín Quiroga Arévalos </t>
  </si>
  <si>
    <t>TV Cable Quiindy S.A.</t>
  </si>
  <si>
    <t xml:space="preserve">Cable Televisión Sistema S.A. </t>
  </si>
  <si>
    <t xml:space="preserve">Luis Emiliano Gauto García </t>
  </si>
  <si>
    <t>Emigdio Almirón Pérez</t>
  </si>
  <si>
    <t xml:space="preserve">San Pedro Cablevisión S.A. </t>
  </si>
  <si>
    <t xml:space="preserve">Nilda Concepción Canale de Silva </t>
  </si>
  <si>
    <t xml:space="preserve"> Simone Alisson Wirshke Monges </t>
  </si>
  <si>
    <t>El Cable S.A.</t>
  </si>
  <si>
    <t>Frontera Multicanal TV Cable S.A.</t>
  </si>
  <si>
    <t>Gladys Zunilda Borda de Bottino</t>
  </si>
  <si>
    <t>Mbaracayú S.R.L.</t>
  </si>
  <si>
    <t xml:space="preserve">TV Cable Colmenense S.A. </t>
  </si>
  <si>
    <t>TV Miranda S.R.L.</t>
  </si>
  <si>
    <t>Julian Gerardo Sánchez Guerrero</t>
  </si>
  <si>
    <t>Visión Intercable S.A.</t>
  </si>
  <si>
    <t>Bella Vista Cable Color S.A.</t>
  </si>
  <si>
    <t xml:space="preserve">CAAGUAZÚ CABLE COLOR </t>
  </si>
  <si>
    <t>AGUS S.A.</t>
  </si>
  <si>
    <t>IDEAL CTV S.R.L.</t>
  </si>
  <si>
    <t>GUAYAYVI CABLEVISIÓN S.R.L. - María Silvana Cañete de Arias</t>
  </si>
  <si>
    <t xml:space="preserve">Carla Liz Oviedo Romero </t>
  </si>
  <si>
    <t xml:space="preserve">Alfredo María Angulo Quevedo </t>
  </si>
  <si>
    <t>Alberto Damian Ghiringhelli Cano</t>
  </si>
  <si>
    <t>Maria Liz Rossana Baez Penayo</t>
  </si>
  <si>
    <t>Bruno Enrique Tepper Miszuk - INALAMBRICO Punto a Multipunto B/G</t>
  </si>
  <si>
    <t>Smartphones 4G/LTE</t>
  </si>
  <si>
    <t>Smartphones 3G</t>
  </si>
  <si>
    <t>Tablets 4G</t>
  </si>
  <si>
    <t>Tablets 3G</t>
  </si>
  <si>
    <t>Featurephones (GPRS)</t>
  </si>
  <si>
    <t xml:space="preserve">Otros </t>
  </si>
  <si>
    <t xml:space="preserve">N° </t>
  </si>
  <si>
    <t xml:space="preserve">RIGO SRL </t>
  </si>
  <si>
    <r>
      <rPr>
        <sz val="11"/>
        <rFont val="Calibri"/>
        <family val="2"/>
        <scheme val="minor"/>
      </rPr>
      <t>Ca</t>
    </r>
    <r>
      <rPr>
        <sz val="11"/>
        <color theme="1"/>
        <rFont val="Calibri"/>
        <family val="2"/>
        <scheme val="minor"/>
      </rPr>
      <t>ble Visión Ybycuí  S.A.</t>
    </r>
  </si>
  <si>
    <t>DAMOA S.A. (Chore)</t>
  </si>
  <si>
    <t>TUVES Paraguay S.A.</t>
  </si>
  <si>
    <t xml:space="preserve">IPTV (Licencia Cable Distribución) </t>
  </si>
  <si>
    <t xml:space="preserve">AMX S.A. </t>
  </si>
  <si>
    <t>Radio Distribución Televisiva - UHF Codificado</t>
  </si>
  <si>
    <t>Telecel S.A. (EXTVD)</t>
  </si>
  <si>
    <t>TELECEL</t>
  </si>
  <si>
    <t xml:space="preserve">MES -AÑO </t>
  </si>
  <si>
    <t>ON-NET</t>
  </si>
  <si>
    <t>TRÁFICO SALIENTES (minutos)</t>
  </si>
  <si>
    <t>TRÁFICO ENTRANTES (minutos)</t>
  </si>
  <si>
    <t xml:space="preserve">C SAL </t>
  </si>
  <si>
    <t xml:space="preserve">N SAL </t>
  </si>
  <si>
    <t xml:space="preserve">A SAL </t>
  </si>
  <si>
    <t xml:space="preserve">H SAL </t>
  </si>
  <si>
    <t xml:space="preserve">I SAL </t>
  </si>
  <si>
    <t>C ENT</t>
  </si>
  <si>
    <t>N ENT</t>
  </si>
  <si>
    <t xml:space="preserve">H ENT </t>
  </si>
  <si>
    <t xml:space="preserve">I ENT </t>
  </si>
  <si>
    <t xml:space="preserve">NÚCLEO </t>
  </si>
  <si>
    <t xml:space="preserve">T SAL </t>
  </si>
  <si>
    <t>T ENT</t>
  </si>
  <si>
    <t xml:space="preserve">HOLA PARAGUAY </t>
  </si>
  <si>
    <t xml:space="preserve">A ENT </t>
  </si>
  <si>
    <t>AMX</t>
  </si>
  <si>
    <t xml:space="preserve">TELECEL </t>
  </si>
  <si>
    <t>SMS</t>
  </si>
  <si>
    <t xml:space="preserve">INT SAL </t>
  </si>
  <si>
    <t xml:space="preserve">INT ENT </t>
  </si>
  <si>
    <t>NÚCLEO</t>
  </si>
  <si>
    <t>A ENT</t>
  </si>
  <si>
    <t>HOLA PARAGUAY</t>
  </si>
  <si>
    <t xml:space="preserve">N ENT </t>
  </si>
  <si>
    <t xml:space="preserve">Ingresos </t>
  </si>
  <si>
    <t xml:space="preserve">Telefonía Fija </t>
  </si>
  <si>
    <t xml:space="preserve">LICENCIATARIAS </t>
  </si>
  <si>
    <t xml:space="preserve">ENERO </t>
  </si>
  <si>
    <t>FEBRERO</t>
  </si>
  <si>
    <t>MARZO</t>
  </si>
  <si>
    <t>ABRIL</t>
  </si>
  <si>
    <t>MAYO</t>
  </si>
  <si>
    <t>JUNIO</t>
  </si>
  <si>
    <t>JULIO</t>
  </si>
  <si>
    <t>AGOSTO</t>
  </si>
  <si>
    <t>SEPTIEMBRE</t>
  </si>
  <si>
    <t>OCTUBRE</t>
  </si>
  <si>
    <t>NOVIEMBRE</t>
  </si>
  <si>
    <t>DICIEMBRE</t>
  </si>
  <si>
    <t xml:space="preserve">SUSCRIPTORES </t>
  </si>
  <si>
    <t>CABLEVISIÓN KATUETE (Hugo Hernán Rodríguez Páez)</t>
  </si>
  <si>
    <t xml:space="preserve">TOTAL  SUSCRIPTORES </t>
  </si>
  <si>
    <t xml:space="preserve">TOTAL  INGRESOS </t>
  </si>
  <si>
    <t>Referencias:</t>
  </si>
  <si>
    <t>C: COPACO S.A.</t>
  </si>
  <si>
    <t>N: NÚCLEO S.A. (Personal)</t>
  </si>
  <si>
    <t>A: AMX PARAGUAY S.A. (Claro)</t>
  </si>
  <si>
    <t>T: TELECEL S.A. (Tigo)</t>
  </si>
  <si>
    <t>H: HOLA PARAGUAY S.A. (Vox)</t>
  </si>
  <si>
    <t>I: INTERNACIONAL</t>
  </si>
  <si>
    <t>SAL: Tráfico saliente de la red</t>
  </si>
  <si>
    <t>ENT: Tráfico entrante de la red</t>
  </si>
  <si>
    <t>Penetración de Internet banda ancha fija*</t>
  </si>
  <si>
    <t>*Suscripciones a banda ancha fija  / población x 100</t>
  </si>
  <si>
    <t>DATDH (TV Satelital)</t>
  </si>
  <si>
    <t xml:space="preserve">Ingresos brutos declarados año 2018 - en Gs. </t>
  </si>
  <si>
    <t xml:space="preserve">Telefonía Móvil (incluye Internet móvil 3G) </t>
  </si>
  <si>
    <t>Internet Móvil 4G/LTE</t>
  </si>
  <si>
    <t xml:space="preserve">Internet Fijo </t>
  </si>
  <si>
    <t xml:space="preserve">Cable distribución (Tv cable) </t>
  </si>
  <si>
    <t xml:space="preserve">Total Tv Paga </t>
  </si>
  <si>
    <t>Cable Santa Rita - Carlos A. Sánchez</t>
  </si>
  <si>
    <t>MARIA INES PALACIOS</t>
  </si>
  <si>
    <t xml:space="preserve">Griselda Natalia Ibarra Ruíz </t>
  </si>
  <si>
    <t xml:space="preserve">DAMOA S.A. (Yby Yaú) </t>
  </si>
  <si>
    <t xml:space="preserve">Luis Carlos Ruiz </t>
  </si>
  <si>
    <t>MARIO ALFREDO RECALDE MUSSI</t>
  </si>
  <si>
    <t xml:space="preserve">Catalino Pereira Enriquez </t>
  </si>
  <si>
    <t>Atyra TV Cable Satelital S.A.</t>
  </si>
  <si>
    <t>MYRIAN BEATRIZ RUIZ MORINIGO</t>
  </si>
  <si>
    <t>Cable televisión Satelital S.R.L.</t>
  </si>
  <si>
    <t>Canindeyu Complejo Multimedia S.A.</t>
  </si>
  <si>
    <t>LUIS CARLOS RUIZ MORINIGO</t>
  </si>
  <si>
    <t>Asunción</t>
  </si>
  <si>
    <t>Lambaré</t>
  </si>
  <si>
    <t>Coronel Oviedo</t>
  </si>
  <si>
    <t>Concepción</t>
  </si>
  <si>
    <t xml:space="preserve">San Juan Bautista </t>
  </si>
  <si>
    <t xml:space="preserve">Hernandarias </t>
  </si>
  <si>
    <t>Caacupé</t>
  </si>
  <si>
    <t xml:space="preserve">Villarrica </t>
  </si>
  <si>
    <t>Ayolas</t>
  </si>
  <si>
    <t xml:space="preserve">San Ignacio </t>
  </si>
  <si>
    <t>Minga Guazú</t>
  </si>
  <si>
    <t>Alberdi</t>
  </si>
  <si>
    <t>Piribebuy</t>
  </si>
  <si>
    <t>Salto del Guairá</t>
  </si>
  <si>
    <t>Caazapá</t>
  </si>
  <si>
    <t xml:space="preserve">Santa Rita </t>
  </si>
  <si>
    <t>Caaguazu</t>
  </si>
  <si>
    <t>Coronel Bogado</t>
  </si>
  <si>
    <t>Pilar</t>
  </si>
  <si>
    <t>San Pedro del Paraná</t>
  </si>
  <si>
    <t>Curuguaty</t>
  </si>
  <si>
    <t>San Juan Nepomuceno</t>
  </si>
  <si>
    <t>Pedro Juan Caballero</t>
  </si>
  <si>
    <t>J. Eulogio Estigarribia</t>
  </si>
  <si>
    <t xml:space="preserve">Eusebio Ayala </t>
  </si>
  <si>
    <t>Hohenau (Obligado y Bella)</t>
  </si>
  <si>
    <t>Tobatí</t>
  </si>
  <si>
    <t>Yuty</t>
  </si>
  <si>
    <t xml:space="preserve">Caaguazú </t>
  </si>
  <si>
    <t>San Pedro del Ycuamandiyú</t>
  </si>
  <si>
    <t>Itacurubí del Rosario</t>
  </si>
  <si>
    <t>Nueva Esperanza</t>
  </si>
  <si>
    <t>Fram</t>
  </si>
  <si>
    <t>Itacurubí de la Cordillera</t>
  </si>
  <si>
    <t xml:space="preserve">Ciudad del Este </t>
  </si>
  <si>
    <t>Catueté</t>
  </si>
  <si>
    <t>Villa del Rosario</t>
  </si>
  <si>
    <t>Capiibary</t>
  </si>
  <si>
    <t>Juan León Mallorquin</t>
  </si>
  <si>
    <t>Puente Kyha, La Paloma</t>
  </si>
  <si>
    <t xml:space="preserve">Carmen del Paraná </t>
  </si>
  <si>
    <t xml:space="preserve">Choré </t>
  </si>
  <si>
    <t xml:space="preserve">Quiindy </t>
  </si>
  <si>
    <t>Carapeguá</t>
  </si>
  <si>
    <t>Cruce Liberación</t>
  </si>
  <si>
    <t>Capitán Bado</t>
  </si>
  <si>
    <t>Ybycuí</t>
  </si>
  <si>
    <t xml:space="preserve">Guayaibi </t>
  </si>
  <si>
    <t>Trinidad</t>
  </si>
  <si>
    <t>Mayor Otaño</t>
  </si>
  <si>
    <t>Guayaibi</t>
  </si>
  <si>
    <t>Yby Yaú</t>
  </si>
  <si>
    <t>Juan E. O´Leary</t>
  </si>
  <si>
    <t>La Colmena</t>
  </si>
  <si>
    <t>Santiago</t>
  </si>
  <si>
    <t>Atyra</t>
  </si>
  <si>
    <t xml:space="preserve">Caapucú </t>
  </si>
  <si>
    <t xml:space="preserve">Gral. Aquino </t>
  </si>
  <si>
    <t>San pedro del Ycuamandiyu</t>
  </si>
  <si>
    <t>Paraguarí</t>
  </si>
  <si>
    <t>San Alberto</t>
  </si>
  <si>
    <t>Caraguatay</t>
  </si>
  <si>
    <t>Santa Rosa de las Misiones</t>
  </si>
  <si>
    <t xml:space="preserve">Asunción </t>
  </si>
  <si>
    <t>Capitán Miranda</t>
  </si>
  <si>
    <t>Bella Vista Norte</t>
  </si>
  <si>
    <t>Santa Rosa del Aguaray</t>
  </si>
  <si>
    <t>Itakyry</t>
  </si>
  <si>
    <t>Obligado, Hohenau y Bella Vista</t>
  </si>
  <si>
    <t>Francisco Caballero Alvarez - Puente Kyha</t>
  </si>
  <si>
    <t xml:space="preserve">Central </t>
  </si>
  <si>
    <t>Caaguazú</t>
  </si>
  <si>
    <t xml:space="preserve">Misiones </t>
  </si>
  <si>
    <t xml:space="preserve">Alto Paraná </t>
  </si>
  <si>
    <t xml:space="preserve">Cordillera </t>
  </si>
  <si>
    <t xml:space="preserve">Guairá </t>
  </si>
  <si>
    <t>Ñeembucú</t>
  </si>
  <si>
    <t xml:space="preserve">San Pedro </t>
  </si>
  <si>
    <t xml:space="preserve">Canindeyú </t>
  </si>
  <si>
    <t xml:space="preserve">Caazapá </t>
  </si>
  <si>
    <t>Itapúa</t>
  </si>
  <si>
    <t xml:space="preserve">Itapúa </t>
  </si>
  <si>
    <t xml:space="preserve">Amambay </t>
  </si>
  <si>
    <t>San Pedro</t>
  </si>
  <si>
    <t xml:space="preserve">Paraguarí </t>
  </si>
  <si>
    <t xml:space="preserve">Paraguari </t>
  </si>
  <si>
    <t xml:space="preserve">Concepción </t>
  </si>
  <si>
    <t xml:space="preserve">DEPARTAMENTO </t>
  </si>
  <si>
    <t xml:space="preserve">COBERTURA </t>
  </si>
  <si>
    <t xml:space="preserve">Servicios y Productos Multimedios S.A. </t>
  </si>
  <si>
    <t xml:space="preserve">Nacional </t>
  </si>
  <si>
    <t xml:space="preserve">Loreto </t>
  </si>
  <si>
    <t>Cablevisión Curuguaty (Nilda Concepcion Castillo de Ortega)</t>
  </si>
  <si>
    <t>Gral. Artigas</t>
  </si>
  <si>
    <t>Santa Rosa del Mbutuy</t>
  </si>
  <si>
    <t xml:space="preserve">San Vicente Pancholo </t>
  </si>
  <si>
    <t xml:space="preserve">Belen </t>
  </si>
  <si>
    <t xml:space="preserve">Nueva Italia </t>
  </si>
  <si>
    <t xml:space="preserve">Arroyos y Estero </t>
  </si>
  <si>
    <t>Capiivary y Yrybucuá</t>
  </si>
  <si>
    <t xml:space="preserve">San José de los Arroyos </t>
  </si>
  <si>
    <t>Saltos del Guariá</t>
  </si>
  <si>
    <t xml:space="preserve">Itaugua </t>
  </si>
  <si>
    <t xml:space="preserve">Itapúa, Asunción, Central, Presidente Hayes, Alto Paraná  </t>
  </si>
  <si>
    <t xml:space="preserve">Digno Emerito Cuenca Gauto </t>
  </si>
  <si>
    <t>Obdulio Amado Fernandez Ferreira</t>
  </si>
  <si>
    <t>Eduardo Manuel Zarza Abente</t>
  </si>
  <si>
    <t>Delia Chaparro de Perez</t>
  </si>
  <si>
    <t>Epifanio Ramirez</t>
  </si>
  <si>
    <t>Guillermo Adolfo Escurra Espinola</t>
  </si>
  <si>
    <t>Dario Ramon Benitez Velazquez</t>
  </si>
  <si>
    <t xml:space="preserve">Matilde Armoa De Ayala </t>
  </si>
  <si>
    <t>Monica Isabel Mongelos Mendoza</t>
  </si>
  <si>
    <t>Desarrollos y Proyectos S.A.</t>
  </si>
  <si>
    <t xml:space="preserve">Pendiente </t>
  </si>
  <si>
    <t xml:space="preserve">Obs.: los montos corresponden a la cantidad de suscriptores por modalidad </t>
  </si>
  <si>
    <t>AMX Paraguay S.A. - MOVIL 3G-4G</t>
  </si>
  <si>
    <t>USUARIOS DE INTERNET AÑO 2018</t>
  </si>
  <si>
    <t>LICENCIATARIAS</t>
  </si>
  <si>
    <t>S. y P.Multimedios S.A. - cablemodem</t>
  </si>
  <si>
    <t xml:space="preserve"> Alto Paraná</t>
  </si>
  <si>
    <t>Copaco F.O.</t>
  </si>
  <si>
    <t>Nacional</t>
  </si>
  <si>
    <t>Copaco ADSL</t>
  </si>
  <si>
    <t>Copaco GPON</t>
  </si>
  <si>
    <t xml:space="preserve">Copaco DIAL UP </t>
  </si>
  <si>
    <t>Copaco 4G</t>
  </si>
  <si>
    <t xml:space="preserve">Copaco 3G </t>
  </si>
  <si>
    <t>Telecel S.A. - Fijo – Wimax</t>
  </si>
  <si>
    <t>Telecel S.A. - Fijo – Fibra Optica</t>
  </si>
  <si>
    <t xml:space="preserve">Telecel S.A. - FIJO  4 G </t>
  </si>
  <si>
    <t>Telecel S.A. Cable Módem</t>
  </si>
  <si>
    <t>Telecel S.A. MMDS – 2500 Mhz</t>
  </si>
  <si>
    <t>NUCLEO S.A. - Fijo – FO+GPON</t>
  </si>
  <si>
    <t>NUCLEO S.A. - Fijo – WIMAX</t>
  </si>
  <si>
    <t>Asunción, Concepción, Horqueta, San Lázaro, Yby Ya'ú, San Estanislao,Capiibary,  Santa Rosa del Aguaray, Caacupé …</t>
  </si>
  <si>
    <t xml:space="preserve">Asunción, Concepción, San Pedro, Cordillera, Guairá, Caaguazú, Caazapa, Itapúa, Misiones, Paraguari, Alto Paraná, Central, Pdt. Hayes, Boquerón, Ñembucu </t>
  </si>
  <si>
    <t>TEISA SA - FO</t>
  </si>
  <si>
    <t xml:space="preserve">Asunción, San Lorenzo, Ñemby, Lambaré, Villa Elisa, Fernando de la Mora, Luque, Limpio, Villeta, Ciudad del Este, Encarnación, Capiatá, Itauguá, Coronel Oviedo, Villarrica, Concepción, Pedro Juan Caballero, Santa Rita, Salto del Guairá, Paraguarí, Caacupé, San Ignacio, Tomás Romero Pereira, San Antonio, Itá, Ypané, San Estanislao, Villa Florida, Cnel. Bogado, Carapeguá, San Juan Bautista, Pte. Franco, Caaguazú, Alberdi y Bella Vista norte                                                                       </t>
  </si>
  <si>
    <t xml:space="preserve">Central, Itapúa, Guairá, Concepción, Amambay, San Pedro, Cordillera, Paraguarí </t>
  </si>
  <si>
    <t xml:space="preserve">TEISA SA - WIMAX </t>
  </si>
  <si>
    <t>RIEDER - Fibra Óptica</t>
  </si>
  <si>
    <t xml:space="preserve"> Central</t>
  </si>
  <si>
    <t>RIEDER - WIMAX</t>
  </si>
  <si>
    <t xml:space="preserve">Nueva Esperanza </t>
  </si>
  <si>
    <t>Canindeyú</t>
  </si>
  <si>
    <t xml:space="preserve">Juan E. Oleary </t>
  </si>
  <si>
    <t>Alto Paraná</t>
  </si>
  <si>
    <t xml:space="preserve">Virginia Sanchez Furlanetto- Wireles </t>
  </si>
  <si>
    <t>Katueté</t>
  </si>
  <si>
    <t xml:space="preserve"> Canindeyú</t>
  </si>
  <si>
    <t>Virginia Sanchez Furlanetto F.O</t>
  </si>
  <si>
    <t xml:space="preserve">Video Cable Continental -HFC </t>
  </si>
  <si>
    <t xml:space="preserve">Lambaré </t>
  </si>
  <si>
    <t>Guairá</t>
  </si>
  <si>
    <t>Ciudad del Este</t>
  </si>
  <si>
    <t>Boquerón</t>
  </si>
  <si>
    <t>Santa Rita</t>
  </si>
  <si>
    <t xml:space="preserve"> Caaguazú</t>
  </si>
  <si>
    <t>Hohenau</t>
  </si>
  <si>
    <t xml:space="preserve"> Itapúa</t>
  </si>
  <si>
    <t>Santa Rosa del Monday</t>
  </si>
  <si>
    <t>Netvision- Wimax</t>
  </si>
  <si>
    <t>Netvision - F.O.</t>
  </si>
  <si>
    <t>San Bernardino</t>
  </si>
  <si>
    <t>Cordillera</t>
  </si>
  <si>
    <t>Santa Rita, Iruña, Naranjal</t>
  </si>
  <si>
    <t xml:space="preserve"> Concepción</t>
  </si>
  <si>
    <t>Swiss net CDE (Luisa Piro de Zubrzycki) -Wireless-RLAN</t>
  </si>
  <si>
    <t xml:space="preserve">Bella Vista Sur </t>
  </si>
  <si>
    <t xml:space="preserve">Alberdi </t>
  </si>
  <si>
    <t xml:space="preserve"> Ñeembucú</t>
  </si>
  <si>
    <t>UNA – CNC Wireless</t>
  </si>
  <si>
    <t xml:space="preserve">San Lorenzo </t>
  </si>
  <si>
    <t>Central</t>
  </si>
  <si>
    <t>UNA – CNC Fibra Óptica</t>
  </si>
  <si>
    <t xml:space="preserve">LEXA Ingenieria S.R.L. - Satelital </t>
  </si>
  <si>
    <t>Nacional Satelital</t>
  </si>
  <si>
    <t>SITA S.A. - VPN (Transmisión de Datos)</t>
  </si>
  <si>
    <t xml:space="preserve">Luque </t>
  </si>
  <si>
    <t>Minga Guazu</t>
  </si>
  <si>
    <t>Loma Plata</t>
  </si>
  <si>
    <t xml:space="preserve"> Boquerón</t>
  </si>
  <si>
    <t>Cable Visión Color S.A. (Villarrica)</t>
  </si>
  <si>
    <t>Villarrica</t>
  </si>
  <si>
    <t xml:space="preserve"> Guairá</t>
  </si>
  <si>
    <t xml:space="preserve">TESAM Paraguay S.A. (Satelital) </t>
  </si>
  <si>
    <t>Bits Teleport S.A.</t>
  </si>
  <si>
    <t>Casa Wireless &amp; Networks S.A.</t>
  </si>
  <si>
    <t>Planet Internet SA- Wimax</t>
  </si>
  <si>
    <t>Planet Internet SA - Fibra Optica</t>
  </si>
  <si>
    <t>Planet Internet SA - Otros</t>
  </si>
  <si>
    <t>Planet Internet SA - Dial Up</t>
  </si>
  <si>
    <t>Promec S.R.L. - F.O.</t>
  </si>
  <si>
    <t>Internet S.A.- Wimax</t>
  </si>
  <si>
    <t xml:space="preserve">Loma Plata </t>
  </si>
  <si>
    <t>Omnicom S.A.</t>
  </si>
  <si>
    <t>Alicia Clara Vázquez de Guanes</t>
  </si>
  <si>
    <t xml:space="preserve">Limpio </t>
  </si>
  <si>
    <t>Ali do Amaral Pedrozo</t>
  </si>
  <si>
    <t>La Paloma, F.C.Alvarez,
Salto del Guairá</t>
  </si>
  <si>
    <t>Andrés Ariel Alcibiades Martínez Benítez</t>
  </si>
  <si>
    <t>STV S.A.</t>
  </si>
  <si>
    <t>Arlindo Porath</t>
  </si>
  <si>
    <t>San Rafael del Paraná</t>
  </si>
  <si>
    <t>Alexssandro Soares</t>
  </si>
  <si>
    <t>Elver Ramon Ramirez Aguilera</t>
  </si>
  <si>
    <t>Entretenimientos Piribebuy S.A.</t>
  </si>
  <si>
    <t>Favian Augusto Fernandez Espinola</t>
  </si>
  <si>
    <t xml:space="preserve">Pte. Franco </t>
  </si>
  <si>
    <t>Francisco Dario David Garcia Ayala</t>
  </si>
  <si>
    <t>Guaranicard S.A.</t>
  </si>
  <si>
    <t>Hugo Hernan Rodriguez Paez</t>
  </si>
  <si>
    <t>Intec Ingenieria SAE</t>
  </si>
  <si>
    <t>Jorge Marcelo Flores Messa</t>
  </si>
  <si>
    <t xml:space="preserve">P. J. Caballero </t>
  </si>
  <si>
    <t>Amambay</t>
  </si>
  <si>
    <t xml:space="preserve">Mosso y Asociados S.A. </t>
  </si>
  <si>
    <t>Ciudad del Este, Hernandarias, Pte. Franco, Minga Guazu, Santa Rita</t>
  </si>
  <si>
    <t xml:space="preserve">Pedro Luis Rojas Gimenez </t>
  </si>
  <si>
    <t xml:space="preserve">Silvio Schaefer Eder </t>
  </si>
  <si>
    <t>Colonia Independencia</t>
  </si>
  <si>
    <t>Guaira</t>
  </si>
  <si>
    <t xml:space="preserve">Vanderlei Eloi Prill Griebeler - Virtual Net </t>
  </si>
  <si>
    <t xml:space="preserve">María Auxiliadora </t>
  </si>
  <si>
    <t xml:space="preserve">Yenisse Constancia Cardenas Fariña </t>
  </si>
  <si>
    <t xml:space="preserve">Thiago Messa </t>
  </si>
  <si>
    <t>Asunción, Dpto. Central, Ciudad del Este - Dpto. Alto Paraná (Satelital-Nacional)</t>
  </si>
  <si>
    <t>Hohenau, Obligado, Bella Vista, Trinidad</t>
  </si>
  <si>
    <t xml:space="preserve">TOTAL </t>
  </si>
  <si>
    <t xml:space="preserve">RESUMEN </t>
  </si>
  <si>
    <t xml:space="preserve"> 3G (sólo por módem USB)</t>
  </si>
  <si>
    <t xml:space="preserve"> 4G (sólo por módem USB)</t>
  </si>
  <si>
    <t xml:space="preserve">CANTIDAD </t>
  </si>
  <si>
    <t xml:space="preserve">Ufinet Paraguay  S.A. F.O. </t>
  </si>
  <si>
    <t xml:space="preserve">WIMAX </t>
  </si>
  <si>
    <t xml:space="preserve">Otras Tecnologías </t>
  </si>
  <si>
    <t xml:space="preserve">Obs.: los valores en rojo son estimaciones realizadas en base a los ingresos declarados por Licenciatarios a la CONATEL y las tarifas </t>
  </si>
  <si>
    <t>Asunción, todas las ciudades del Dpto. Central (19), Yaguarón, Nueva Italia, San Antonio, Altos, Tobati, Itacurubi de la cordillera, San Jose de los Arroyos, Caacupe, Eusebio Ayala, Piribebuy, Atyra, Caaguazu, J.E. Estigarribia, P.J. Caballero, San Juan Bautista, San Ignacio, Paraguari, Carapegua, Villarica, Pilar, Loma Plata, Filadelfia, Neuland, San Bernardino, Ypacaraí, Villa Hayes, Benjamín Aceval, Ciudad del Este, Hernandarias, Presidente Franco</t>
  </si>
  <si>
    <t>Itá, J.A. Saldivar</t>
  </si>
  <si>
    <t>Villarrica, Mbocayaty</t>
  </si>
  <si>
    <t>Horqueta, Tacuati</t>
  </si>
  <si>
    <t>San Estanislao</t>
  </si>
  <si>
    <t>Cambyretá, Encarnación</t>
  </si>
  <si>
    <t>Natalio, Edelira, Cap. Mez, Yatytay</t>
  </si>
  <si>
    <t>Choré, Cruce Liberacion, Gral. Resquin</t>
  </si>
  <si>
    <t>Mauricio José Troche, Natalicio Talavera</t>
  </si>
  <si>
    <t>S/D</t>
  </si>
  <si>
    <t>Radio Distribución (TV UHF de pago)</t>
  </si>
  <si>
    <t>ND</t>
  </si>
  <si>
    <t xml:space="preserve">ND: No Disponible </t>
  </si>
  <si>
    <t>Penetración de Internet banda ancha móvil**</t>
  </si>
  <si>
    <t>**Suscripciones a banda ancha móvil / población x 100</t>
  </si>
  <si>
    <t>Asunción, Central, Alto Paraná y Itapúa</t>
  </si>
  <si>
    <t>Cable Televisión Satelital S.R.L. - Cable módem</t>
  </si>
  <si>
    <t>Cable Visión del Sur (Erwin Hamann Gerke, Hohenau) - Cable módem</t>
  </si>
  <si>
    <t>Vs. Brother S.A. - Cable módem</t>
  </si>
  <si>
    <t xml:space="preserve">Datapar S.A. - F.O. </t>
  </si>
  <si>
    <t xml:space="preserve">Flynet S.R.L - RLAN </t>
  </si>
  <si>
    <t xml:space="preserve">Villarrica, Colonia Independencia </t>
  </si>
  <si>
    <t xml:space="preserve">Internet &amp; Media S.A. ( Christian Kaatz) -RLAN </t>
  </si>
  <si>
    <t>Internet &amp; Media S.A. ( Christian Kaatz) -F.O.</t>
  </si>
  <si>
    <t>Internet &amp; Media S.A. ( Christian Kaatz) -ADSL</t>
  </si>
  <si>
    <t xml:space="preserve">Leonir Remussi - RLAN </t>
  </si>
  <si>
    <t xml:space="preserve">Leonir Remussi - F.O. </t>
  </si>
  <si>
    <t xml:space="preserve">San Alberto, Mbaracayú, Itakyry </t>
  </si>
  <si>
    <t xml:space="preserve">Douglas Back Pavan - RLAN </t>
  </si>
  <si>
    <t xml:space="preserve">Nueva Esperanza, Corpus Christi, Minga Porá </t>
  </si>
  <si>
    <t xml:space="preserve">Canindeyú, Alto Paraná </t>
  </si>
  <si>
    <t xml:space="preserve">Red paraguaya de Telecomunicaciones S.A. - RLAN </t>
  </si>
  <si>
    <t xml:space="preserve">Red paraguaya de Telecomunicaciones S.A. - F.O. </t>
  </si>
  <si>
    <t xml:space="preserve">Ciudad del Este, Presidente Franco y Hernandarias </t>
  </si>
  <si>
    <t xml:space="preserve">Mediter S.R.L. - RLAN </t>
  </si>
  <si>
    <t xml:space="preserve">Hernandarias, Ciudad del Este, Itakyry,  Minga Guazú, Mbaracayú, San Alberto y Santa Fé del Paraná </t>
  </si>
  <si>
    <t xml:space="preserve">Freddy Hernan Lopez - RLAN </t>
  </si>
  <si>
    <t xml:space="preserve">Gedriana Bampi Pires - F.O. </t>
  </si>
  <si>
    <t xml:space="preserve">Paraguay Telecom S.A. - RLAN </t>
  </si>
  <si>
    <t xml:space="preserve">Filadelfia, Loma Plata </t>
  </si>
  <si>
    <t xml:space="preserve">ARNOLD FEHR FALK - RLAN </t>
  </si>
  <si>
    <t xml:space="preserve">Luis Fernando Junkerfeuerborn Schwngber - RLAN </t>
  </si>
  <si>
    <t xml:space="preserve">Ever Antonio Castellani Aquino - RLAN </t>
  </si>
  <si>
    <t xml:space="preserve">Dangelo Daniel Samistraro - RLAN </t>
  </si>
  <si>
    <t xml:space="preserve">Jose Luis Ardissone Ferreiro - RLAN </t>
  </si>
  <si>
    <t xml:space="preserve">Liz Carolina Sánchez - RLAN </t>
  </si>
  <si>
    <t xml:space="preserve">Tv2 S.A.  - F.O. </t>
  </si>
  <si>
    <t>Asunción, todo Dpto. Central,  Ciudad del Este, Hernandarias, Pte. Franco, Minga Guazu, Encarnación, Cambyreta, Bella Vista, San Juan del Parana, Hohenau, Alto Vera, Itapua Poty</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</si>
</sst>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3" formatCode="_(* #,##0.00_);_(* \(#,##0.00\);_(* &quot;-&quot;??_);_(@_)"/>
    <numFmt numFmtId="164" formatCode="#,##0.00&quot; &quot;;&quot;(&quot;#,##0.00&quot;)&quot;;&quot;-&quot;#&quot; &quot;;@&quot; &quot;"/>
    <numFmt numFmtId="165" formatCode="#,##0.00&quot;    &quot;;&quot;-&quot;#,##0.00&quot;    &quot;;&quot; -&quot;#&quot;    &quot;;@&quot; &quot;"/>
    <numFmt numFmtId="166" formatCode="[$$-409]#,##0.00;[Red]&quot;-&quot;[$$-409]#,##0.00"/>
    <numFmt numFmtId="167" formatCode="_ * #,##0_ ;_ * \-#,##0_ ;_ * &quot;-&quot;??_ ;_ @_ "/>
    <numFmt numFmtId="168" formatCode="_(* #,##0_);_(* \(#,##0\);_(* &quot;-&quot;??_);_(@_)"/>
    <numFmt numFmtId="169" formatCode="mm/yy"/>
    <numFmt numFmtId="170" formatCode="0.0%"/>
  </numFmts>
  <fonts count="39">
    <font>
      <sz val="11"/>
      <color theme="1"/>
      <name val="Calibri"/>
      <family val="2"/>
      <scheme val="minor"/>
    </font>
    <font>
      <sz val="11"/>
      <color rgb="FF000000"/>
      <name val="Arial1"/>
    </font>
    <font>
      <sz val="10"/>
      <name val="Arial"/>
      <family val="2"/>
    </font>
    <font>
      <b/>
      <sz val="11"/>
      <name val="Arial1"/>
    </font>
    <font>
      <sz val="11"/>
      <name val="Calibri"/>
      <family val="2"/>
      <scheme val="minor"/>
    </font>
    <font>
      <sz val="11"/>
      <color theme="1"/>
      <name val="Calibri"/>
      <family val="2"/>
      <scheme val="minor"/>
    </font>
    <font>
      <sz val="10"/>
      <color rgb="FF000000"/>
      <name val="Arial1"/>
    </font>
    <font>
      <b/>
      <i/>
      <sz val="16"/>
      <color rgb="FF000000"/>
      <name val="Arial1"/>
    </font>
    <font>
      <b/>
      <i/>
      <u/>
      <sz val="11"/>
      <color rgb="FF000000"/>
      <name val="Arial1"/>
    </font>
    <font>
      <b/>
      <sz val="11"/>
      <color theme="1"/>
      <name val="Calibri"/>
      <family val="2"/>
      <scheme val="minor"/>
    </font>
    <font>
      <b/>
      <sz val="10"/>
      <name val="Arial"/>
      <family val="2"/>
    </font>
    <font>
      <sz val="10"/>
      <color rgb="FF333333"/>
      <name val="Arial"/>
      <family val="2"/>
    </font>
    <font>
      <b/>
      <sz val="10"/>
      <color rgb="FF333333"/>
      <name val="Arial"/>
      <family val="2"/>
    </font>
    <font>
      <sz val="9"/>
      <color indexed="81"/>
      <name val="Tahoma"/>
      <family val="2"/>
    </font>
    <font>
      <b/>
      <sz val="9"/>
      <color indexed="81"/>
      <name val="Tahoma"/>
      <family val="2"/>
    </font>
    <font>
      <sz val="11"/>
      <color rgb="FFFF0000"/>
      <name val="Calibri"/>
      <family val="2"/>
      <scheme val="minor"/>
    </font>
    <font>
      <sz val="10"/>
      <color theme="1"/>
      <name val="Arial"/>
      <family val="2"/>
    </font>
    <font>
      <sz val="10.5"/>
      <color theme="1"/>
      <name val="Calibri"/>
      <family val="2"/>
      <scheme val="minor"/>
    </font>
    <font>
      <b/>
      <sz val="11"/>
      <color theme="0"/>
      <name val="Calibri"/>
      <family val="2"/>
      <scheme val="minor"/>
    </font>
    <font>
      <b/>
      <sz val="10"/>
      <color theme="1"/>
      <name val="Calibri"/>
      <family val="2"/>
      <scheme val="minor"/>
    </font>
    <font>
      <sz val="11"/>
      <color rgb="FF000000"/>
      <name val="Calibri"/>
      <family val="2"/>
      <scheme val="minor"/>
    </font>
    <font>
      <b/>
      <sz val="18"/>
      <color theme="1"/>
      <name val="Calibri"/>
      <family val="2"/>
      <scheme val="minor"/>
    </font>
    <font>
      <b/>
      <sz val="11"/>
      <name val="Calibri"/>
      <family val="2"/>
      <scheme val="minor"/>
    </font>
    <font>
      <b/>
      <sz val="24"/>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sz val="10"/>
      <color rgb="FF00000A"/>
      <name val="Arial"/>
      <family val="2"/>
    </font>
    <font>
      <sz val="10"/>
      <color rgb="FFFF0000"/>
      <name val="Arial"/>
      <family val="2"/>
    </font>
    <font>
      <b/>
      <sz val="9"/>
      <color indexed="81"/>
      <name val="Tahoma"/>
      <charset val="1"/>
    </font>
    <font>
      <sz val="9"/>
      <color indexed="81"/>
      <name val="Tahoma"/>
      <charset val="1"/>
    </font>
    <font>
      <b/>
      <sz val="10"/>
      <color theme="1"/>
      <name val="Arial"/>
      <family val="2"/>
    </font>
    <font>
      <sz val="11"/>
      <color theme="0"/>
      <name val="Calibri"/>
      <family val="2"/>
      <scheme val="minor"/>
    </font>
    <font>
      <sz val="11"/>
      <color rgb="FF000000"/>
      <name val="Calibri"/>
      <family val="2"/>
    </font>
    <font>
      <sz val="11"/>
      <color theme="1"/>
      <name val="Calibri"/>
      <family val="2"/>
    </font>
    <font>
      <sz val="11"/>
      <name val="Calibri"/>
      <family val="2"/>
    </font>
    <font>
      <b/>
      <sz val="14"/>
      <color theme="0"/>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14999847407452621"/>
        <bgColor rgb="FF333333"/>
      </patternFill>
    </fill>
    <fill>
      <patternFill patternType="solid">
        <fgColor theme="0"/>
        <bgColor indexed="64"/>
      </patternFill>
    </fill>
    <fill>
      <patternFill patternType="solid">
        <fgColor theme="0" tint="-0.249977111117893"/>
        <bgColor indexed="64"/>
      </patternFill>
    </fill>
    <fill>
      <patternFill patternType="solid">
        <fgColor rgb="FFFFFFFF"/>
        <bgColor rgb="FFFFFFFF"/>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0" fontId="1" fillId="0" borderId="0" applyNumberFormat="0" applyFont="0" applyBorder="0" applyProtection="0"/>
    <xf numFmtId="164" fontId="1" fillId="0" borderId="0" applyFont="0" applyBorder="0" applyProtection="0"/>
    <xf numFmtId="0" fontId="1" fillId="0" borderId="0"/>
    <xf numFmtId="165" fontId="6" fillId="0" borderId="0" applyBorder="0" applyProtection="0"/>
    <xf numFmtId="0" fontId="7" fillId="0" borderId="0" applyNumberFormat="0" applyBorder="0" applyProtection="0">
      <alignment horizontal="center"/>
    </xf>
    <xf numFmtId="0" fontId="7" fillId="0" borderId="0" applyNumberFormat="0" applyBorder="0" applyProtection="0">
      <alignment horizontal="center" textRotation="90"/>
    </xf>
    <xf numFmtId="0" fontId="8" fillId="0" borderId="0" applyNumberFormat="0" applyBorder="0" applyProtection="0"/>
    <xf numFmtId="166" fontId="8" fillId="0" borderId="0" applyBorder="0" applyProtection="0"/>
    <xf numFmtId="43" fontId="1" fillId="0" borderId="0" applyFont="0" applyFill="0" applyBorder="0" applyAlignment="0" applyProtection="0"/>
    <xf numFmtId="41" fontId="5"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9" fontId="5" fillId="0" borderId="0" applyFont="0" applyFill="0" applyBorder="0" applyAlignment="0" applyProtection="0"/>
    <xf numFmtId="43" fontId="5" fillId="0" borderId="0" applyFont="0" applyFill="0" applyBorder="0" applyAlignment="0" applyProtection="0"/>
  </cellStyleXfs>
  <cellXfs count="351">
    <xf numFmtId="0" fontId="0" fillId="0" borderId="0" xfId="0"/>
    <xf numFmtId="3" fontId="0" fillId="0" borderId="0" xfId="0" applyNumberFormat="1"/>
    <xf numFmtId="0" fontId="0" fillId="0" borderId="0" xfId="0" applyFill="1"/>
    <xf numFmtId="0" fontId="2" fillId="0" borderId="1" xfId="0" applyFont="1" applyFill="1" applyBorder="1" applyAlignment="1">
      <alignment vertical="center"/>
    </xf>
    <xf numFmtId="41" fontId="4" fillId="0" borderId="1" xfId="10" applyFont="1" applyFill="1" applyBorder="1"/>
    <xf numFmtId="0" fontId="10" fillId="3" borderId="1" xfId="0" applyFont="1" applyFill="1" applyBorder="1" applyAlignment="1">
      <alignment vertical="center"/>
    </xf>
    <xf numFmtId="0" fontId="0" fillId="0" borderId="1" xfId="0" applyBorder="1"/>
    <xf numFmtId="41" fontId="0" fillId="0" borderId="1" xfId="10" applyFont="1" applyFill="1" applyBorder="1"/>
    <xf numFmtId="41" fontId="0" fillId="0" borderId="1" xfId="10" applyFont="1" applyBorder="1"/>
    <xf numFmtId="0" fontId="0" fillId="2" borderId="1" xfId="0" applyFill="1" applyBorder="1"/>
    <xf numFmtId="0" fontId="9" fillId="2" borderId="1" xfId="0" applyFont="1" applyFill="1" applyBorder="1"/>
    <xf numFmtId="0" fontId="0" fillId="0" borderId="1" xfId="0" applyFill="1" applyBorder="1"/>
    <xf numFmtId="3" fontId="12" fillId="2" borderId="1" xfId="0" applyNumberFormat="1" applyFont="1" applyFill="1" applyBorder="1"/>
    <xf numFmtId="41" fontId="9" fillId="2" borderId="1" xfId="10" applyFont="1" applyFill="1" applyBorder="1"/>
    <xf numFmtId="0" fontId="0" fillId="0" borderId="1" xfId="0" applyBorder="1" applyAlignment="1">
      <alignment horizontal="left" vertical="center"/>
    </xf>
    <xf numFmtId="41" fontId="0" fillId="0" borderId="0" xfId="0" applyNumberFormat="1"/>
    <xf numFmtId="17" fontId="9" fillId="2" borderId="2" xfId="0" applyNumberFormat="1" applyFont="1" applyFill="1" applyBorder="1" applyAlignment="1">
      <alignment horizontal="center" vertical="center"/>
    </xf>
    <xf numFmtId="17" fontId="9" fillId="2" borderId="6" xfId="0" applyNumberFormat="1" applyFont="1" applyFill="1" applyBorder="1" applyAlignment="1">
      <alignment horizontal="center" vertical="center"/>
    </xf>
    <xf numFmtId="17" fontId="3" fillId="2" borderId="1" xfId="0" applyNumberFormat="1" applyFont="1" applyFill="1" applyBorder="1" applyAlignment="1">
      <alignment horizontal="center" vertical="center"/>
    </xf>
    <xf numFmtId="3" fontId="2" fillId="0" borderId="1" xfId="0" applyNumberFormat="1" applyFont="1" applyFill="1" applyBorder="1"/>
    <xf numFmtId="0" fontId="0" fillId="0" borderId="0" xfId="0" applyFill="1" applyBorder="1"/>
    <xf numFmtId="0" fontId="10" fillId="2" borderId="1" xfId="11" applyNumberFormat="1" applyFont="1" applyFill="1" applyBorder="1" applyAlignment="1" applyProtection="1"/>
    <xf numFmtId="0" fontId="10" fillId="2" borderId="1" xfId="11" applyNumberFormat="1" applyFont="1" applyFill="1" applyBorder="1" applyAlignment="1" applyProtection="1">
      <alignment horizontal="center" wrapText="1"/>
    </xf>
    <xf numFmtId="17" fontId="10" fillId="2" borderId="1" xfId="0" applyNumberFormat="1" applyFont="1" applyFill="1" applyBorder="1" applyProtection="1"/>
    <xf numFmtId="41" fontId="0" fillId="0" borderId="1" xfId="10" applyFont="1" applyFill="1" applyBorder="1" applyAlignment="1" applyProtection="1"/>
    <xf numFmtId="17" fontId="0" fillId="2" borderId="1" xfId="0" applyNumberFormat="1" applyFont="1" applyFill="1" applyBorder="1" applyProtection="1"/>
    <xf numFmtId="41" fontId="0" fillId="0" borderId="1" xfId="10" applyFont="1" applyFill="1" applyBorder="1" applyAlignment="1" applyProtection="1">
      <protection locked="0"/>
    </xf>
    <xf numFmtId="41" fontId="0" fillId="0" borderId="1" xfId="10" applyFont="1" applyFill="1" applyBorder="1" applyAlignment="1"/>
    <xf numFmtId="41" fontId="2" fillId="0" borderId="1" xfId="10" applyFont="1" applyFill="1" applyBorder="1" applyAlignment="1" applyProtection="1"/>
    <xf numFmtId="0" fontId="0" fillId="0" borderId="0" xfId="0" applyFont="1" applyBorder="1" applyProtection="1"/>
    <xf numFmtId="41" fontId="0" fillId="0" borderId="3" xfId="10" applyFont="1" applyFill="1" applyBorder="1" applyAlignment="1" applyProtection="1"/>
    <xf numFmtId="41" fontId="0" fillId="0" borderId="3" xfId="10" applyFont="1" applyFill="1" applyBorder="1" applyAlignment="1"/>
    <xf numFmtId="17" fontId="0" fillId="2" borderId="5" xfId="0" applyNumberFormat="1" applyFont="1" applyFill="1" applyBorder="1" applyProtection="1"/>
    <xf numFmtId="41" fontId="0" fillId="0" borderId="5" xfId="10" applyFont="1" applyFill="1" applyBorder="1" applyAlignment="1"/>
    <xf numFmtId="41" fontId="0" fillId="0" borderId="5" xfId="10" applyFont="1" applyFill="1" applyBorder="1" applyAlignment="1" applyProtection="1"/>
    <xf numFmtId="0" fontId="0" fillId="0" borderId="1" xfId="0" applyFill="1" applyBorder="1" applyAlignment="1">
      <alignment horizontal="left" vertical="center"/>
    </xf>
    <xf numFmtId="0" fontId="4" fillId="0" borderId="1" xfId="0" applyFont="1" applyFill="1" applyBorder="1" applyAlignment="1">
      <alignment horizontal="left"/>
    </xf>
    <xf numFmtId="167" fontId="17" fillId="0" borderId="1" xfId="12" applyNumberFormat="1" applyFont="1" applyFill="1" applyBorder="1" applyAlignment="1">
      <alignment wrapText="1"/>
    </xf>
    <xf numFmtId="0" fontId="0" fillId="0" borderId="0" xfId="0" applyBorder="1"/>
    <xf numFmtId="167" fontId="0" fillId="0" borderId="0" xfId="0" applyNumberFormat="1"/>
    <xf numFmtId="17" fontId="9" fillId="2" borderId="15" xfId="0" applyNumberFormat="1" applyFont="1" applyFill="1" applyBorder="1" applyAlignment="1">
      <alignment horizontal="center" vertical="center"/>
    </xf>
    <xf numFmtId="0" fontId="9" fillId="0" borderId="14" xfId="0" applyFont="1" applyFill="1" applyBorder="1" applyAlignment="1">
      <alignment horizontal="left" vertical="center"/>
    </xf>
    <xf numFmtId="3" fontId="0" fillId="0" borderId="0" xfId="0" applyNumberFormat="1" applyBorder="1" applyAlignment="1">
      <alignment horizontal="right"/>
    </xf>
    <xf numFmtId="3" fontId="0" fillId="0" borderId="0" xfId="0" applyNumberFormat="1" applyBorder="1"/>
    <xf numFmtId="3" fontId="11" fillId="0" borderId="0" xfId="0" applyNumberFormat="1" applyFont="1" applyFill="1" applyBorder="1" applyAlignment="1">
      <alignment horizontal="right"/>
    </xf>
    <xf numFmtId="3" fontId="0" fillId="0" borderId="1" xfId="0" applyNumberFormat="1" applyBorder="1" applyAlignment="1">
      <alignment wrapText="1"/>
    </xf>
    <xf numFmtId="167" fontId="17" fillId="0" borderId="0" xfId="12" applyNumberFormat="1" applyFont="1" applyFill="1" applyBorder="1" applyAlignment="1">
      <alignment vertical="center" wrapText="1"/>
    </xf>
    <xf numFmtId="0" fontId="19" fillId="0" borderId="0" xfId="0" applyFont="1" applyFill="1" applyBorder="1" applyAlignment="1">
      <alignment horizontal="center" vertical="center" wrapText="1"/>
    </xf>
    <xf numFmtId="0" fontId="0" fillId="0" borderId="0" xfId="0" applyFill="1" applyBorder="1" applyAlignment="1">
      <alignment wrapText="1"/>
    </xf>
    <xf numFmtId="0" fontId="9" fillId="0" borderId="0" xfId="0" applyFont="1" applyFill="1" applyBorder="1" applyAlignment="1">
      <alignment horizontal="center" wrapText="1"/>
    </xf>
    <xf numFmtId="0" fontId="17" fillId="0" borderId="0" xfId="0" applyFont="1" applyFill="1" applyBorder="1" applyAlignment="1">
      <alignment wrapText="1"/>
    </xf>
    <xf numFmtId="167" fontId="0" fillId="0" borderId="0" xfId="0" applyNumberFormat="1" applyFill="1" applyBorder="1"/>
    <xf numFmtId="0" fontId="9" fillId="0" borderId="0" xfId="0" applyFont="1" applyFill="1" applyBorder="1" applyAlignment="1">
      <alignment vertical="center" wrapText="1"/>
    </xf>
    <xf numFmtId="0" fontId="18" fillId="0" borderId="0" xfId="0" applyFont="1" applyFill="1" applyBorder="1" applyAlignment="1">
      <alignment vertical="center" wrapText="1"/>
    </xf>
    <xf numFmtId="0" fontId="9" fillId="0" borderId="0" xfId="0" applyFont="1" applyFill="1" applyBorder="1" applyAlignment="1">
      <alignment wrapText="1"/>
    </xf>
    <xf numFmtId="168" fontId="0" fillId="0" borderId="1" xfId="12" applyNumberFormat="1" applyFont="1" applyFill="1" applyBorder="1"/>
    <xf numFmtId="168" fontId="0" fillId="0" borderId="7" xfId="12" applyNumberFormat="1" applyFont="1" applyFill="1" applyBorder="1"/>
    <xf numFmtId="41" fontId="0" fillId="0" borderId="0" xfId="0" applyNumberFormat="1" applyBorder="1"/>
    <xf numFmtId="17" fontId="0" fillId="2" borderId="3" xfId="0" applyNumberFormat="1" applyFont="1" applyFill="1" applyBorder="1" applyProtection="1"/>
    <xf numFmtId="41" fontId="20" fillId="0" borderId="16" xfId="10" applyFont="1" applyBorder="1" applyAlignment="1">
      <alignment horizontal="center" wrapText="1"/>
    </xf>
    <xf numFmtId="41" fontId="20" fillId="0" borderId="17" xfId="10" applyFont="1" applyBorder="1" applyAlignment="1">
      <alignment horizontal="center" wrapText="1"/>
    </xf>
    <xf numFmtId="41" fontId="0" fillId="0" borderId="4" xfId="10" applyFont="1" applyBorder="1"/>
    <xf numFmtId="168" fontId="0" fillId="0" borderId="4" xfId="12" applyNumberFormat="1" applyFont="1" applyFill="1" applyBorder="1"/>
    <xf numFmtId="168" fontId="0" fillId="0" borderId="18" xfId="12" applyNumberFormat="1" applyFont="1" applyFill="1" applyBorder="1"/>
    <xf numFmtId="167" fontId="17" fillId="0" borderId="3" xfId="12" applyNumberFormat="1" applyFont="1" applyFill="1" applyBorder="1" applyAlignment="1">
      <alignment wrapText="1"/>
    </xf>
    <xf numFmtId="3" fontId="0" fillId="0" borderId="3" xfId="0" applyNumberFormat="1" applyBorder="1" applyAlignment="1">
      <alignment wrapText="1"/>
    </xf>
    <xf numFmtId="167" fontId="17" fillId="0" borderId="4" xfId="12" applyNumberFormat="1" applyFont="1" applyFill="1" applyBorder="1" applyAlignment="1">
      <alignment wrapText="1"/>
    </xf>
    <xf numFmtId="3" fontId="0" fillId="0" borderId="4" xfId="0" applyNumberFormat="1" applyBorder="1" applyAlignment="1">
      <alignment wrapText="1"/>
    </xf>
    <xf numFmtId="41" fontId="20" fillId="0" borderId="19" xfId="10" applyFont="1" applyBorder="1" applyAlignment="1">
      <alignment horizontal="center" wrapText="1"/>
    </xf>
    <xf numFmtId="41" fontId="20" fillId="0" borderId="11" xfId="10" applyFont="1" applyBorder="1" applyAlignment="1">
      <alignment horizontal="center" wrapText="1"/>
    </xf>
    <xf numFmtId="3" fontId="0" fillId="0" borderId="20" xfId="0" applyNumberFormat="1" applyBorder="1" applyAlignment="1">
      <alignment wrapText="1"/>
    </xf>
    <xf numFmtId="3" fontId="0" fillId="0" borderId="7" xfId="0" applyNumberFormat="1" applyBorder="1" applyAlignment="1">
      <alignment wrapText="1"/>
    </xf>
    <xf numFmtId="3" fontId="0" fillId="0" borderId="18" xfId="0" applyNumberFormat="1" applyBorder="1" applyAlignment="1">
      <alignment wrapText="1"/>
    </xf>
    <xf numFmtId="0" fontId="9" fillId="2" borderId="8" xfId="0" applyFont="1" applyFill="1" applyBorder="1" applyAlignment="1">
      <alignment horizontal="center" vertical="center" wrapText="1"/>
    </xf>
    <xf numFmtId="41" fontId="0" fillId="0" borderId="22" xfId="10" applyFont="1" applyBorder="1"/>
    <xf numFmtId="41" fontId="0" fillId="0" borderId="23" xfId="10" applyFont="1" applyBorder="1"/>
    <xf numFmtId="3" fontId="9" fillId="2" borderId="15" xfId="0" applyNumberFormat="1" applyFont="1" applyFill="1" applyBorder="1" applyAlignment="1">
      <alignment horizontal="right"/>
    </xf>
    <xf numFmtId="167" fontId="17" fillId="0" borderId="16" xfId="12" applyNumberFormat="1" applyFont="1" applyFill="1" applyBorder="1" applyAlignment="1">
      <alignment wrapText="1"/>
    </xf>
    <xf numFmtId="167" fontId="17" fillId="0" borderId="22" xfId="12" applyNumberFormat="1" applyFont="1" applyFill="1" applyBorder="1" applyAlignment="1">
      <alignment wrapText="1"/>
    </xf>
    <xf numFmtId="167" fontId="17" fillId="0" borderId="23" xfId="12" applyNumberFormat="1" applyFont="1" applyFill="1" applyBorder="1" applyAlignment="1">
      <alignment wrapText="1"/>
    </xf>
    <xf numFmtId="0" fontId="9" fillId="2" borderId="1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xf>
    <xf numFmtId="0" fontId="0" fillId="0" borderId="9" xfId="0" applyBorder="1" applyAlignment="1">
      <alignment horizontal="left" vertical="center"/>
    </xf>
    <xf numFmtId="0" fontId="0" fillId="0" borderId="10" xfId="0" applyFill="1" applyBorder="1" applyAlignment="1">
      <alignment horizontal="left" vertical="center"/>
    </xf>
    <xf numFmtId="0" fontId="0" fillId="0" borderId="27" xfId="0" applyBorder="1" applyAlignment="1">
      <alignment horizontal="left" vertical="center"/>
    </xf>
    <xf numFmtId="0" fontId="0" fillId="0" borderId="25" xfId="0" applyBorder="1" applyAlignment="1">
      <alignment horizontal="left" vertical="center"/>
    </xf>
    <xf numFmtId="41" fontId="0" fillId="0" borderId="1" xfId="10" applyFont="1" applyFill="1" applyBorder="1" applyAlignment="1">
      <alignment horizontal="right"/>
    </xf>
    <xf numFmtId="17" fontId="0" fillId="2" borderId="4" xfId="0" applyNumberFormat="1" applyFont="1" applyFill="1" applyBorder="1" applyProtection="1"/>
    <xf numFmtId="41" fontId="0" fillId="0" borderId="4" xfId="10" applyFont="1" applyFill="1" applyBorder="1" applyAlignment="1" applyProtection="1"/>
    <xf numFmtId="41" fontId="0" fillId="0" borderId="4" xfId="10" applyFont="1" applyFill="1" applyBorder="1" applyAlignment="1"/>
    <xf numFmtId="0" fontId="0" fillId="2" borderId="1" xfId="0" applyFill="1" applyBorder="1" applyAlignment="1">
      <alignment horizontal="center" vertical="center"/>
    </xf>
    <xf numFmtId="0" fontId="10" fillId="2" borderId="1" xfId="0" applyFont="1" applyFill="1" applyBorder="1" applyAlignment="1">
      <alignment vertical="center"/>
    </xf>
    <xf numFmtId="41" fontId="9" fillId="2" borderId="1" xfId="10" applyFont="1" applyFill="1" applyBorder="1" applyAlignment="1">
      <alignment horizontal="left" wrapText="1"/>
    </xf>
    <xf numFmtId="41" fontId="0" fillId="0" borderId="5" xfId="10" applyFont="1" applyBorder="1"/>
    <xf numFmtId="41" fontId="2" fillId="0" borderId="5" xfId="10" applyFont="1" applyFill="1" applyBorder="1" applyAlignment="1" applyProtection="1"/>
    <xf numFmtId="41" fontId="0" fillId="0" borderId="5" xfId="10" applyFont="1" applyFill="1" applyBorder="1" applyAlignment="1" applyProtection="1">
      <protection locked="0"/>
    </xf>
    <xf numFmtId="41" fontId="0" fillId="0" borderId="3" xfId="10" applyFont="1" applyFill="1" applyBorder="1" applyAlignment="1" applyProtection="1">
      <protection locked="0"/>
    </xf>
    <xf numFmtId="169" fontId="0" fillId="0" borderId="3" xfId="13" applyNumberFormat="1" applyFont="1" applyFill="1" applyBorder="1" applyAlignment="1" applyProtection="1"/>
    <xf numFmtId="41" fontId="4" fillId="0" borderId="3" xfId="10" applyFont="1" applyFill="1" applyBorder="1"/>
    <xf numFmtId="169" fontId="0" fillId="0" borderId="1" xfId="13" applyNumberFormat="1" applyFont="1" applyFill="1" applyBorder="1" applyAlignment="1" applyProtection="1"/>
    <xf numFmtId="169" fontId="0" fillId="0" borderId="4" xfId="13" applyNumberFormat="1" applyFont="1" applyFill="1" applyBorder="1" applyAlignment="1" applyProtection="1"/>
    <xf numFmtId="169" fontId="0" fillId="0" borderId="5" xfId="13" applyNumberFormat="1" applyFont="1" applyFill="1" applyBorder="1" applyAlignment="1" applyProtection="1"/>
    <xf numFmtId="41" fontId="4" fillId="0" borderId="5" xfId="10" applyFont="1" applyFill="1" applyBorder="1"/>
    <xf numFmtId="0" fontId="22" fillId="5" borderId="29" xfId="0" applyFont="1" applyFill="1" applyBorder="1"/>
    <xf numFmtId="0" fontId="22" fillId="5" borderId="30" xfId="0" applyFont="1" applyFill="1" applyBorder="1"/>
    <xf numFmtId="0" fontId="22" fillId="5" borderId="5" xfId="0" applyFont="1" applyFill="1" applyBorder="1" applyAlignment="1">
      <alignment horizontal="center" vertical="center"/>
    </xf>
    <xf numFmtId="0" fontId="22" fillId="5" borderId="32" xfId="0" applyFont="1" applyFill="1" applyBorder="1" applyAlignment="1">
      <alignment horizontal="center" vertical="center"/>
    </xf>
    <xf numFmtId="41" fontId="0" fillId="0" borderId="3" xfId="10" applyFont="1" applyBorder="1"/>
    <xf numFmtId="41" fontId="0" fillId="0" borderId="3" xfId="10" applyFont="1" applyFill="1" applyBorder="1"/>
    <xf numFmtId="41" fontId="0" fillId="0" borderId="5" xfId="10" applyFont="1" applyFill="1" applyBorder="1"/>
    <xf numFmtId="0" fontId="22" fillId="2" borderId="5" xfId="0" applyFont="1" applyFill="1" applyBorder="1" applyAlignment="1">
      <alignment horizontal="center" vertical="center"/>
    </xf>
    <xf numFmtId="0" fontId="22" fillId="2" borderId="32" xfId="0" applyFont="1" applyFill="1" applyBorder="1" applyAlignment="1">
      <alignment horizontal="center" vertical="center"/>
    </xf>
    <xf numFmtId="0" fontId="9" fillId="0" borderId="0" xfId="0" applyFont="1" applyFill="1" applyBorder="1"/>
    <xf numFmtId="0" fontId="3" fillId="0" borderId="0" xfId="0" applyFont="1" applyFill="1" applyBorder="1" applyAlignment="1">
      <alignment vertical="center"/>
    </xf>
    <xf numFmtId="17" fontId="3" fillId="0" borderId="0" xfId="0" applyNumberFormat="1" applyFont="1" applyFill="1" applyBorder="1" applyAlignment="1">
      <alignment horizontal="center" vertical="center"/>
    </xf>
    <xf numFmtId="0" fontId="9" fillId="0" borderId="0" xfId="0" applyFont="1" applyFill="1" applyBorder="1" applyAlignment="1"/>
    <xf numFmtId="0" fontId="10" fillId="0" borderId="0" xfId="0" applyFont="1" applyFill="1" applyBorder="1" applyAlignment="1">
      <alignment vertical="center"/>
    </xf>
    <xf numFmtId="17" fontId="3" fillId="2" borderId="1" xfId="0" applyNumberFormat="1" applyFont="1" applyFill="1" applyBorder="1" applyAlignment="1">
      <alignment horizontal="left" vertical="center"/>
    </xf>
    <xf numFmtId="0" fontId="9" fillId="2" borderId="1" xfId="0" applyFont="1" applyFill="1" applyBorder="1" applyAlignment="1">
      <alignment horizontal="center"/>
    </xf>
    <xf numFmtId="0" fontId="0" fillId="0" borderId="1" xfId="0" applyFill="1" applyBorder="1" applyAlignment="1">
      <alignment horizontal="left"/>
    </xf>
    <xf numFmtId="0" fontId="0" fillId="0" borderId="1" xfId="0" applyFont="1" applyFill="1" applyBorder="1" applyAlignment="1">
      <alignment horizontal="left"/>
    </xf>
    <xf numFmtId="0" fontId="4" fillId="0" borderId="1" xfId="0" applyFont="1" applyFill="1" applyBorder="1" applyAlignment="1" applyProtection="1">
      <alignment horizontal="left"/>
      <protection locked="0"/>
    </xf>
    <xf numFmtId="41" fontId="4" fillId="0" borderId="1" xfId="10" applyFont="1" applyFill="1" applyBorder="1" applyAlignment="1">
      <alignment horizontal="left"/>
    </xf>
    <xf numFmtId="0" fontId="4" fillId="0" borderId="3" xfId="0" applyFont="1" applyFill="1" applyBorder="1" applyAlignment="1">
      <alignment horizontal="left"/>
    </xf>
    <xf numFmtId="0" fontId="9" fillId="2" borderId="1" xfId="0" applyFont="1" applyFill="1" applyBorder="1" applyAlignment="1">
      <alignment horizontal="center" vertical="center"/>
    </xf>
    <xf numFmtId="17" fontId="22" fillId="2" borderId="1" xfId="0" applyNumberFormat="1" applyFont="1" applyFill="1" applyBorder="1" applyAlignment="1">
      <alignment horizontal="center" vertical="center"/>
    </xf>
    <xf numFmtId="2" fontId="0" fillId="0" borderId="0" xfId="0" applyNumberFormat="1" applyAlignment="1">
      <alignment horizontal="center"/>
    </xf>
    <xf numFmtId="2" fontId="0" fillId="0" borderId="0" xfId="0" applyNumberFormat="1"/>
    <xf numFmtId="41" fontId="0" fillId="0" borderId="0" xfId="10" applyFont="1"/>
    <xf numFmtId="10" fontId="0" fillId="0" borderId="0" xfId="14" applyNumberFormat="1" applyFont="1"/>
    <xf numFmtId="168" fontId="0" fillId="0" borderId="0" xfId="0" applyNumberFormat="1"/>
    <xf numFmtId="0" fontId="0" fillId="0" borderId="0" xfId="0" applyAlignment="1">
      <alignment horizontal="center"/>
    </xf>
    <xf numFmtId="0" fontId="25" fillId="0" borderId="1" xfId="0" applyFont="1" applyFill="1" applyBorder="1" applyAlignment="1">
      <alignment horizontal="center" vertical="top" wrapText="1"/>
    </xf>
    <xf numFmtId="10" fontId="0" fillId="0" borderId="0" xfId="0" applyNumberFormat="1"/>
    <xf numFmtId="41" fontId="0" fillId="0" borderId="4" xfId="10" applyFont="1" applyFill="1" applyBorder="1"/>
    <xf numFmtId="168" fontId="0" fillId="0" borderId="1" xfId="12" applyNumberFormat="1" applyFont="1" applyBorder="1"/>
    <xf numFmtId="0" fontId="15" fillId="0" borderId="0" xfId="0" applyFont="1"/>
    <xf numFmtId="41" fontId="0" fillId="4" borderId="22" xfId="10" applyFont="1" applyFill="1" applyBorder="1" applyAlignment="1">
      <alignment horizontal="right"/>
    </xf>
    <xf numFmtId="41" fontId="0" fillId="4" borderId="1" xfId="10" applyFont="1" applyFill="1" applyBorder="1" applyAlignment="1">
      <alignment horizontal="right"/>
    </xf>
    <xf numFmtId="41" fontId="0" fillId="4" borderId="7" xfId="10" applyFont="1" applyFill="1" applyBorder="1" applyAlignment="1">
      <alignment horizontal="right"/>
    </xf>
    <xf numFmtId="41" fontId="0" fillId="0" borderId="22" xfId="10" applyFont="1" applyFill="1" applyBorder="1" applyAlignment="1">
      <alignment horizontal="right"/>
    </xf>
    <xf numFmtId="41" fontId="0" fillId="0" borderId="7" xfId="10" applyFont="1" applyFill="1" applyBorder="1" applyAlignment="1">
      <alignment horizontal="right"/>
    </xf>
    <xf numFmtId="41" fontId="0" fillId="4" borderId="23" xfId="10" applyFont="1" applyFill="1" applyBorder="1" applyAlignment="1">
      <alignment horizontal="right"/>
    </xf>
    <xf numFmtId="41" fontId="0" fillId="4" borderId="4" xfId="10" applyFont="1" applyFill="1" applyBorder="1" applyAlignment="1">
      <alignment horizontal="right"/>
    </xf>
    <xf numFmtId="0" fontId="9" fillId="0" borderId="8" xfId="0" applyFont="1" applyFill="1" applyBorder="1" applyAlignment="1">
      <alignment horizontal="left" vertical="center"/>
    </xf>
    <xf numFmtId="41" fontId="0" fillId="4" borderId="18" xfId="10" applyFont="1" applyFill="1" applyBorder="1" applyAlignment="1">
      <alignment horizontal="right"/>
    </xf>
    <xf numFmtId="41" fontId="0" fillId="0" borderId="16" xfId="10" applyFont="1" applyBorder="1"/>
    <xf numFmtId="168" fontId="0" fillId="0" borderId="3" xfId="12" applyNumberFormat="1" applyFont="1" applyFill="1" applyBorder="1"/>
    <xf numFmtId="168" fontId="0" fillId="0" borderId="20" xfId="12" applyNumberFormat="1" applyFont="1" applyFill="1" applyBorder="1"/>
    <xf numFmtId="3" fontId="9" fillId="2" borderId="40" xfId="0" applyNumberFormat="1" applyFont="1" applyFill="1" applyBorder="1"/>
    <xf numFmtId="3" fontId="9" fillId="2" borderId="2" xfId="0" applyNumberFormat="1" applyFont="1" applyFill="1" applyBorder="1"/>
    <xf numFmtId="3" fontId="9" fillId="2" borderId="6" xfId="0" applyNumberFormat="1" applyFont="1" applyFill="1" applyBorder="1"/>
    <xf numFmtId="17" fontId="3" fillId="0" borderId="0" xfId="0" applyNumberFormat="1" applyFont="1" applyFill="1" applyBorder="1" applyAlignment="1">
      <alignment horizontal="left" vertical="center"/>
    </xf>
    <xf numFmtId="0" fontId="0" fillId="0" borderId="0" xfId="0" applyFill="1" applyBorder="1" applyAlignment="1">
      <alignment horizontal="center"/>
    </xf>
    <xf numFmtId="0" fontId="0" fillId="0" borderId="3" xfId="0" applyFill="1" applyBorder="1" applyAlignment="1">
      <alignment horizontal="left"/>
    </xf>
    <xf numFmtId="0" fontId="16" fillId="0" borderId="3" xfId="0" applyFont="1" applyFill="1" applyBorder="1" applyAlignment="1">
      <alignment horizontal="left"/>
    </xf>
    <xf numFmtId="0" fontId="0" fillId="0" borderId="3" xfId="0" applyFont="1" applyFill="1" applyBorder="1" applyAlignment="1">
      <alignment horizontal="left"/>
    </xf>
    <xf numFmtId="0" fontId="9" fillId="2" borderId="43" xfId="0" applyFont="1" applyFill="1" applyBorder="1" applyAlignment="1">
      <alignment horizontal="center"/>
    </xf>
    <xf numFmtId="0" fontId="9" fillId="2" borderId="33" xfId="0" applyFont="1" applyFill="1" applyBorder="1" applyAlignment="1">
      <alignment horizontal="center"/>
    </xf>
    <xf numFmtId="0" fontId="2" fillId="0" borderId="4" xfId="0" applyFont="1" applyFill="1" applyBorder="1" applyAlignment="1">
      <alignment vertical="center"/>
    </xf>
    <xf numFmtId="0" fontId="0" fillId="0" borderId="4" xfId="0" applyBorder="1" applyAlignment="1">
      <alignment horizontal="left" vertical="center"/>
    </xf>
    <xf numFmtId="0" fontId="28" fillId="0" borderId="1" xfId="0" applyFont="1" applyFill="1" applyBorder="1" applyAlignment="1">
      <alignment vertical="top" wrapText="1"/>
    </xf>
    <xf numFmtId="0" fontId="0" fillId="0" borderId="1" xfId="0" applyFill="1" applyBorder="1" applyAlignment="1">
      <alignment wrapText="1"/>
    </xf>
    <xf numFmtId="0" fontId="2" fillId="0" borderId="1" xfId="0" applyFont="1" applyFill="1" applyBorder="1" applyAlignment="1">
      <alignment wrapText="1"/>
    </xf>
    <xf numFmtId="0" fontId="4" fillId="0" borderId="1" xfId="0" applyFont="1" applyFill="1" applyBorder="1" applyAlignment="1">
      <alignment wrapText="1"/>
    </xf>
    <xf numFmtId="0" fontId="0" fillId="0" borderId="1" xfId="0" applyFont="1" applyFill="1" applyBorder="1" applyAlignment="1">
      <alignment wrapText="1"/>
    </xf>
    <xf numFmtId="0" fontId="16" fillId="0" borderId="1" xfId="0" applyFont="1" applyFill="1" applyBorder="1" applyAlignment="1">
      <alignment wrapText="1"/>
    </xf>
    <xf numFmtId="0" fontId="2" fillId="0" borderId="1" xfId="0" applyFont="1" applyFill="1" applyBorder="1" applyAlignment="1">
      <alignment horizontal="left" wrapText="1"/>
    </xf>
    <xf numFmtId="0" fontId="2" fillId="0" borderId="3" xfId="0" applyFont="1" applyFill="1" applyBorder="1" applyAlignment="1">
      <alignment wrapText="1"/>
    </xf>
    <xf numFmtId="0" fontId="16" fillId="0" borderId="3" xfId="0" applyFont="1" applyFill="1" applyBorder="1" applyAlignment="1">
      <alignment wrapText="1"/>
    </xf>
    <xf numFmtId="0" fontId="2" fillId="0" borderId="1" xfId="0" applyFont="1" applyFill="1" applyBorder="1"/>
    <xf numFmtId="0" fontId="4" fillId="0" borderId="1" xfId="0" applyFont="1" applyFill="1" applyBorder="1"/>
    <xf numFmtId="0" fontId="0" fillId="0" borderId="1" xfId="0" applyFont="1" applyFill="1" applyBorder="1"/>
    <xf numFmtId="0" fontId="16" fillId="0" borderId="1" xfId="0" applyFont="1" applyFill="1" applyBorder="1"/>
    <xf numFmtId="0" fontId="2" fillId="0" borderId="1" xfId="0" applyFont="1" applyFill="1" applyBorder="1" applyAlignment="1">
      <alignment horizontal="left"/>
    </xf>
    <xf numFmtId="0" fontId="0" fillId="0" borderId="44" xfId="0" applyBorder="1"/>
    <xf numFmtId="0" fontId="0" fillId="0" borderId="45" xfId="0" applyBorder="1"/>
    <xf numFmtId="3" fontId="2" fillId="0" borderId="4" xfId="0" applyNumberFormat="1" applyFont="1" applyFill="1" applyBorder="1"/>
    <xf numFmtId="41" fontId="9" fillId="2" borderId="44" xfId="10" applyFont="1" applyFill="1" applyBorder="1" applyAlignment="1">
      <alignment horizontal="left" wrapText="1"/>
    </xf>
    <xf numFmtId="0" fontId="0" fillId="0" borderId="4" xfId="0" applyFill="1" applyBorder="1"/>
    <xf numFmtId="0" fontId="0" fillId="0" borderId="45" xfId="0" applyFill="1" applyBorder="1"/>
    <xf numFmtId="41" fontId="2" fillId="0" borderId="1" xfId="10" applyFont="1" applyFill="1" applyBorder="1"/>
    <xf numFmtId="41" fontId="29" fillId="0" borderId="1" xfId="10" applyFont="1" applyFill="1" applyBorder="1" applyAlignment="1">
      <alignment horizontal="right"/>
    </xf>
    <xf numFmtId="41" fontId="2" fillId="0" borderId="1" xfId="10" applyFont="1" applyFill="1" applyBorder="1" applyAlignment="1">
      <alignment horizontal="right"/>
    </xf>
    <xf numFmtId="41" fontId="2" fillId="2" borderId="1" xfId="10" applyFont="1" applyFill="1" applyBorder="1" applyAlignment="1">
      <alignment horizontal="right"/>
    </xf>
    <xf numFmtId="41" fontId="29" fillId="4" borderId="1" xfId="10" applyFont="1" applyFill="1" applyBorder="1" applyAlignment="1">
      <alignment horizontal="right"/>
    </xf>
    <xf numFmtId="41" fontId="16" fillId="0" borderId="1" xfId="10" applyFont="1" applyFill="1" applyBorder="1"/>
    <xf numFmtId="41" fontId="29" fillId="2" borderId="1" xfId="10" applyFont="1" applyFill="1" applyBorder="1" applyAlignment="1">
      <alignment horizontal="right"/>
    </xf>
    <xf numFmtId="41" fontId="16" fillId="0" borderId="1" xfId="10" applyFont="1" applyFill="1" applyBorder="1" applyAlignment="1">
      <alignment horizontal="right"/>
    </xf>
    <xf numFmtId="41" fontId="2" fillId="2" borderId="1" xfId="10" applyFont="1" applyFill="1" applyBorder="1"/>
    <xf numFmtId="41" fontId="2" fillId="0" borderId="1" xfId="10" applyFont="1" applyFill="1" applyBorder="1" applyAlignment="1">
      <alignment horizontal="right" vertical="center"/>
    </xf>
    <xf numFmtId="41" fontId="2" fillId="2" borderId="1" xfId="10" applyFont="1" applyFill="1" applyBorder="1" applyAlignment="1">
      <alignment horizontal="right" vertical="center"/>
    </xf>
    <xf numFmtId="41" fontId="16" fillId="2" borderId="1" xfId="10" applyFont="1" applyFill="1" applyBorder="1" applyAlignment="1">
      <alignment horizontal="right"/>
    </xf>
    <xf numFmtId="41" fontId="16" fillId="0" borderId="1" xfId="10" applyFont="1" applyBorder="1" applyAlignment="1">
      <alignment horizontal="right"/>
    </xf>
    <xf numFmtId="41" fontId="29" fillId="0" borderId="1" xfId="10" applyFont="1" applyBorder="1" applyAlignment="1">
      <alignment horizontal="right"/>
    </xf>
    <xf numFmtId="41" fontId="32" fillId="2" borderId="40" xfId="10" applyFont="1" applyFill="1" applyBorder="1" applyAlignment="1">
      <alignment horizontal="right"/>
    </xf>
    <xf numFmtId="41" fontId="2" fillId="0" borderId="4" xfId="10" applyFont="1" applyFill="1" applyBorder="1"/>
    <xf numFmtId="41" fontId="10" fillId="2" borderId="40" xfId="10" applyFont="1" applyFill="1" applyBorder="1"/>
    <xf numFmtId="41" fontId="10" fillId="2" borderId="2" xfId="10" applyFont="1" applyFill="1" applyBorder="1"/>
    <xf numFmtId="41" fontId="10" fillId="2" borderId="6" xfId="10" applyFont="1" applyFill="1" applyBorder="1"/>
    <xf numFmtId="41" fontId="10" fillId="2" borderId="38" xfId="10" applyFont="1" applyFill="1" applyBorder="1"/>
    <xf numFmtId="41" fontId="10" fillId="2" borderId="39" xfId="10" applyFont="1" applyFill="1" applyBorder="1"/>
    <xf numFmtId="41" fontId="10" fillId="2" borderId="37" xfId="10" applyFont="1" applyFill="1" applyBorder="1"/>
    <xf numFmtId="41" fontId="32" fillId="2" borderId="40" xfId="10" applyFont="1" applyFill="1" applyBorder="1"/>
    <xf numFmtId="41" fontId="32" fillId="2" borderId="2" xfId="10" applyFont="1" applyFill="1" applyBorder="1"/>
    <xf numFmtId="41" fontId="32" fillId="2" borderId="6" xfId="10" applyFont="1" applyFill="1" applyBorder="1"/>
    <xf numFmtId="41" fontId="32" fillId="2" borderId="38" xfId="10" applyFont="1" applyFill="1" applyBorder="1"/>
    <xf numFmtId="41" fontId="32" fillId="2" borderId="39" xfId="10" applyFont="1" applyFill="1" applyBorder="1"/>
    <xf numFmtId="41" fontId="32" fillId="2" borderId="37" xfId="10" applyFont="1" applyFill="1" applyBorder="1"/>
    <xf numFmtId="41" fontId="16" fillId="0" borderId="4" xfId="10" applyFont="1" applyFill="1" applyBorder="1"/>
    <xf numFmtId="41" fontId="16" fillId="0" borderId="4" xfId="10" applyFont="1" applyBorder="1"/>
    <xf numFmtId="41" fontId="9" fillId="2" borderId="40" xfId="10" applyFont="1" applyFill="1" applyBorder="1"/>
    <xf numFmtId="41" fontId="9" fillId="2" borderId="2" xfId="10" applyFont="1" applyFill="1" applyBorder="1"/>
    <xf numFmtId="41" fontId="22" fillId="2" borderId="6" xfId="10" applyFont="1" applyFill="1" applyBorder="1" applyAlignment="1">
      <alignment horizontal="right"/>
    </xf>
    <xf numFmtId="41" fontId="32" fillId="2" borderId="14" xfId="10" applyFont="1" applyFill="1" applyBorder="1" applyAlignment="1">
      <alignment horizontal="right"/>
    </xf>
    <xf numFmtId="0" fontId="0" fillId="0" borderId="1" xfId="0" applyFill="1" applyBorder="1" applyAlignment="1">
      <alignment horizontal="center" vertical="center"/>
    </xf>
    <xf numFmtId="0" fontId="4" fillId="0" borderId="1" xfId="0" applyFont="1" applyFill="1" applyBorder="1" applyAlignment="1">
      <alignment vertical="center" wrapText="1"/>
    </xf>
    <xf numFmtId="0" fontId="34"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xf>
    <xf numFmtId="0" fontId="36" fillId="6" borderId="1" xfId="0" applyFont="1" applyFill="1" applyBorder="1" applyAlignment="1">
      <alignment horizontal="left" vertical="center" wrapText="1"/>
    </xf>
    <xf numFmtId="0" fontId="36" fillId="6" borderId="1" xfId="0" applyFont="1" applyFill="1" applyBorder="1" applyAlignment="1">
      <alignment horizontal="center" vertical="center" wrapText="1"/>
    </xf>
    <xf numFmtId="0" fontId="36" fillId="6" borderId="1" xfId="0" applyFont="1" applyFill="1" applyBorder="1" applyAlignment="1">
      <alignment horizontal="center" vertical="center"/>
    </xf>
    <xf numFmtId="0" fontId="34" fillId="0" borderId="1" xfId="0" applyFont="1" applyFill="1" applyBorder="1" applyAlignment="1">
      <alignment horizontal="center" vertical="center"/>
    </xf>
    <xf numFmtId="0" fontId="36" fillId="6" borderId="1" xfId="0" applyFont="1" applyFill="1" applyBorder="1" applyAlignment="1">
      <alignment vertical="center" wrapText="1"/>
    </xf>
    <xf numFmtId="0" fontId="36" fillId="6" borderId="3" xfId="0" applyFont="1" applyFill="1" applyBorder="1" applyAlignment="1">
      <alignment horizontal="center" vertical="center"/>
    </xf>
    <xf numFmtId="0" fontId="36" fillId="0" borderId="1" xfId="0" applyFont="1" applyFill="1" applyBorder="1" applyAlignment="1">
      <alignment vertical="center" wrapText="1"/>
    </xf>
    <xf numFmtId="0" fontId="36" fillId="0" borderId="1" xfId="0" applyFont="1" applyFill="1" applyBorder="1" applyAlignment="1">
      <alignment horizontal="center" vertical="center"/>
    </xf>
    <xf numFmtId="0" fontId="9" fillId="5" borderId="22" xfId="0" applyFont="1" applyFill="1" applyBorder="1" applyAlignment="1">
      <alignment horizontal="center"/>
    </xf>
    <xf numFmtId="0" fontId="9" fillId="5" borderId="1" xfId="0" applyFont="1" applyFill="1" applyBorder="1" applyAlignment="1">
      <alignment horizontal="center" vertical="center"/>
    </xf>
    <xf numFmtId="17" fontId="9" fillId="5" borderId="1" xfId="0" applyNumberFormat="1" applyFont="1" applyFill="1" applyBorder="1" applyAlignment="1">
      <alignment horizontal="center" vertical="center"/>
    </xf>
    <xf numFmtId="0" fontId="35" fillId="0" borderId="1" xfId="0" applyFont="1" applyFill="1" applyBorder="1" applyAlignment="1">
      <alignment vertical="center" wrapText="1"/>
    </xf>
    <xf numFmtId="0" fontId="36"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41" fontId="0" fillId="0" borderId="1" xfId="10" applyFont="1" applyBorder="1" applyProtection="1"/>
    <xf numFmtId="41" fontId="0" fillId="0" borderId="3" xfId="10" applyFont="1" applyBorder="1" applyProtection="1"/>
    <xf numFmtId="41" fontId="9" fillId="2" borderId="1" xfId="0" applyNumberFormat="1" applyFont="1" applyFill="1" applyBorder="1"/>
    <xf numFmtId="41" fontId="0" fillId="2" borderId="1" xfId="10" applyFont="1" applyFill="1" applyBorder="1" applyAlignment="1">
      <alignment horizontal="right"/>
    </xf>
    <xf numFmtId="0" fontId="3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6" fillId="6" borderId="3" xfId="0" applyFont="1" applyFill="1" applyBorder="1" applyAlignment="1">
      <alignment horizontal="center" vertical="center" wrapText="1"/>
    </xf>
    <xf numFmtId="41" fontId="0" fillId="0" borderId="0" xfId="0" applyNumberFormat="1" applyFill="1"/>
    <xf numFmtId="0" fontId="9" fillId="2" borderId="40" xfId="0" applyFont="1" applyFill="1" applyBorder="1" applyAlignment="1">
      <alignment horizontal="center"/>
    </xf>
    <xf numFmtId="41" fontId="4" fillId="0" borderId="0" xfId="0" applyNumberFormat="1" applyFont="1" applyFill="1"/>
    <xf numFmtId="0" fontId="0" fillId="0" borderId="47" xfId="0" applyBorder="1"/>
    <xf numFmtId="41" fontId="0" fillId="0" borderId="7" xfId="0" applyNumberFormat="1" applyBorder="1"/>
    <xf numFmtId="0" fontId="0" fillId="0" borderId="47" xfId="0" applyFill="1" applyBorder="1"/>
    <xf numFmtId="41" fontId="0" fillId="0" borderId="7" xfId="0" applyNumberFormat="1" applyFill="1" applyBorder="1"/>
    <xf numFmtId="0" fontId="0" fillId="0" borderId="48" xfId="0" applyBorder="1"/>
    <xf numFmtId="41" fontId="0" fillId="0" borderId="18" xfId="0" applyNumberFormat="1" applyBorder="1"/>
    <xf numFmtId="0" fontId="0" fillId="0" borderId="49" xfId="0" applyBorder="1"/>
    <xf numFmtId="41" fontId="0" fillId="0" borderId="20" xfId="0" applyNumberFormat="1" applyBorder="1"/>
    <xf numFmtId="41" fontId="9" fillId="0" borderId="0" xfId="10" applyFont="1" applyFill="1" applyBorder="1"/>
    <xf numFmtId="0" fontId="9" fillId="2" borderId="46" xfId="0" applyFont="1" applyFill="1" applyBorder="1" applyAlignment="1">
      <alignment horizontal="center"/>
    </xf>
    <xf numFmtId="41" fontId="9" fillId="2" borderId="46" xfId="0" applyNumberFormat="1" applyFont="1" applyFill="1" applyBorder="1"/>
    <xf numFmtId="170" fontId="26" fillId="0" borderId="1" xfId="14" applyNumberFormat="1" applyFont="1" applyFill="1" applyBorder="1" applyAlignment="1">
      <alignment horizontal="center" vertical="center" wrapText="1"/>
    </xf>
    <xf numFmtId="10" fontId="0" fillId="0" borderId="1" xfId="14" applyNumberFormat="1" applyFont="1" applyBorder="1" applyAlignment="1">
      <alignment horizontal="center"/>
    </xf>
    <xf numFmtId="41" fontId="9" fillId="0" borderId="1" xfId="0" applyNumberFormat="1" applyFont="1" applyBorder="1" applyAlignment="1">
      <alignment horizontal="center"/>
    </xf>
    <xf numFmtId="17" fontId="3" fillId="0" borderId="1" xfId="0" applyNumberFormat="1" applyFont="1" applyFill="1" applyBorder="1" applyAlignment="1">
      <alignment horizontal="center" vertical="center"/>
    </xf>
    <xf numFmtId="41" fontId="0" fillId="0" borderId="3" xfId="10" applyFont="1" applyBorder="1" applyAlignment="1">
      <alignment horizontal="right"/>
    </xf>
    <xf numFmtId="41" fontId="0" fillId="0" borderId="5" xfId="10" applyFont="1" applyBorder="1" applyAlignment="1">
      <alignment horizontal="right"/>
    </xf>
    <xf numFmtId="0" fontId="36" fillId="0" borderId="1" xfId="0" applyFont="1" applyFill="1" applyBorder="1" applyAlignment="1">
      <alignment horizontal="center" vertical="center" wrapText="1"/>
    </xf>
    <xf numFmtId="170" fontId="0" fillId="0" borderId="0" xfId="14" applyNumberFormat="1" applyFont="1" applyFill="1"/>
    <xf numFmtId="41" fontId="0" fillId="0" borderId="0" xfId="10" applyFont="1" applyFill="1" applyBorder="1" applyProtection="1"/>
    <xf numFmtId="41" fontId="0" fillId="0" borderId="0" xfId="10" applyFont="1" applyFill="1"/>
    <xf numFmtId="41" fontId="38" fillId="0" borderId="0" xfId="10" applyFont="1" applyFill="1" applyBorder="1"/>
    <xf numFmtId="0" fontId="10" fillId="2" borderId="1" xfId="0" applyFont="1" applyFill="1" applyBorder="1" applyAlignment="1" applyProtection="1">
      <alignment horizontal="center"/>
    </xf>
    <xf numFmtId="41" fontId="0" fillId="0" borderId="1" xfId="10" applyFont="1" applyFill="1" applyBorder="1" applyAlignment="1" applyProtection="1">
      <alignment horizontal="center"/>
      <protection locked="0"/>
    </xf>
    <xf numFmtId="41" fontId="0" fillId="0" borderId="1" xfId="10" applyFont="1" applyFill="1" applyBorder="1" applyAlignment="1" applyProtection="1">
      <alignment horizontal="center"/>
    </xf>
    <xf numFmtId="0" fontId="10" fillId="2" borderId="1" xfId="11" applyNumberFormat="1" applyFont="1" applyFill="1" applyBorder="1" applyAlignment="1" applyProtection="1">
      <alignment horizontal="center" vertical="center" wrapText="1"/>
    </xf>
    <xf numFmtId="0" fontId="10" fillId="2" borderId="1" xfId="11" applyNumberFormat="1" applyFont="1" applyFill="1" applyBorder="1" applyAlignment="1" applyProtection="1">
      <alignment horizontal="center" wrapText="1"/>
    </xf>
    <xf numFmtId="41" fontId="0" fillId="0" borderId="5" xfId="10" applyFont="1" applyFill="1" applyBorder="1" applyAlignment="1" applyProtection="1">
      <alignment horizontal="center"/>
      <protection locked="0"/>
    </xf>
    <xf numFmtId="41" fontId="0" fillId="0" borderId="5" xfId="10" applyFont="1" applyFill="1" applyBorder="1" applyAlignment="1" applyProtection="1">
      <alignment horizontal="center"/>
    </xf>
    <xf numFmtId="41" fontId="0" fillId="0" borderId="3" xfId="10" applyFont="1" applyFill="1" applyBorder="1" applyAlignment="1" applyProtection="1">
      <alignment horizontal="center"/>
      <protection locked="0"/>
    </xf>
    <xf numFmtId="41" fontId="0" fillId="0" borderId="1" xfId="10" applyFont="1" applyFill="1" applyBorder="1" applyAlignment="1">
      <alignment horizontal="center"/>
    </xf>
    <xf numFmtId="41" fontId="0" fillId="0" borderId="3" xfId="10" applyFont="1" applyFill="1" applyBorder="1" applyAlignment="1">
      <alignment horizontal="center"/>
    </xf>
    <xf numFmtId="41" fontId="0" fillId="0" borderId="5" xfId="10" applyFont="1" applyFill="1" applyBorder="1" applyAlignment="1">
      <alignment horizont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5" borderId="28" xfId="0" applyFont="1" applyFill="1" applyBorder="1" applyAlignment="1">
      <alignment horizontal="center" vertical="center" wrapText="1"/>
    </xf>
    <xf numFmtId="0" fontId="22" fillId="5" borderId="31" xfId="0" applyFont="1" applyFill="1" applyBorder="1" applyAlignment="1">
      <alignment horizontal="center" vertical="center" wrapText="1"/>
    </xf>
    <xf numFmtId="0" fontId="22" fillId="5" borderId="29"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29" xfId="0" applyFont="1" applyFill="1" applyBorder="1" applyAlignment="1">
      <alignment horizontal="center"/>
    </xf>
    <xf numFmtId="0" fontId="23" fillId="0" borderId="0" xfId="0" applyFont="1" applyAlignment="1">
      <alignment horizontal="center" vertical="center"/>
    </xf>
    <xf numFmtId="0" fontId="23" fillId="0" borderId="33" xfId="0" applyFont="1" applyBorder="1" applyAlignment="1">
      <alignment horizontal="center" vertical="center"/>
    </xf>
    <xf numFmtId="0" fontId="24" fillId="5" borderId="34" xfId="0" applyFont="1" applyFill="1" applyBorder="1" applyAlignment="1">
      <alignment horizontal="center"/>
    </xf>
    <xf numFmtId="0" fontId="24" fillId="5" borderId="35" xfId="0" applyFont="1" applyFill="1" applyBorder="1" applyAlignment="1">
      <alignment horizontal="center"/>
    </xf>
    <xf numFmtId="0" fontId="24" fillId="5" borderId="36" xfId="0" applyFont="1" applyFill="1" applyBorder="1" applyAlignment="1">
      <alignment horizontal="center"/>
    </xf>
    <xf numFmtId="0" fontId="22" fillId="2" borderId="28"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29" xfId="0" applyFont="1" applyFill="1" applyBorder="1" applyAlignment="1">
      <alignment horizontal="center" vertical="center"/>
    </xf>
    <xf numFmtId="0" fontId="22" fillId="2" borderId="5" xfId="0" applyFont="1" applyFill="1" applyBorder="1" applyAlignment="1">
      <alignment horizontal="center" vertical="center"/>
    </xf>
    <xf numFmtId="0" fontId="24" fillId="2" borderId="34" xfId="0" applyFont="1" applyFill="1" applyBorder="1" applyAlignment="1">
      <alignment horizontal="center"/>
    </xf>
    <xf numFmtId="0" fontId="24" fillId="2" borderId="35" xfId="0" applyFont="1" applyFill="1" applyBorder="1" applyAlignment="1">
      <alignment horizontal="center"/>
    </xf>
    <xf numFmtId="0" fontId="24" fillId="2" borderId="36" xfId="0" applyFont="1" applyFill="1" applyBorder="1" applyAlignment="1">
      <alignment horizontal="center"/>
    </xf>
    <xf numFmtId="0" fontId="0" fillId="4" borderId="21" xfId="0"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0" borderId="21" xfId="0"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0" fontId="36" fillId="0" borderId="4"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4" fillId="0" borderId="4" xfId="0" applyFont="1" applyFill="1" applyBorder="1" applyAlignment="1">
      <alignment horizontal="center" vertical="center"/>
    </xf>
    <xf numFmtId="0" fontId="34"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50" xfId="0" applyFill="1" applyBorder="1" applyAlignment="1">
      <alignment horizontal="center" vertical="center"/>
    </xf>
    <xf numFmtId="0" fontId="0" fillId="0" borderId="3"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6" fillId="0" borderId="4" xfId="0" applyFont="1" applyFill="1" applyBorder="1" applyAlignment="1">
      <alignment horizontal="center" vertical="center"/>
    </xf>
    <xf numFmtId="0" fontId="36" fillId="0" borderId="3" xfId="0" applyFont="1" applyFill="1" applyBorder="1" applyAlignment="1">
      <alignment horizontal="center" vertical="center"/>
    </xf>
    <xf numFmtId="0" fontId="9" fillId="2" borderId="1" xfId="0" applyFont="1" applyFill="1" applyBorder="1" applyAlignment="1">
      <alignment horizontal="center"/>
    </xf>
    <xf numFmtId="0" fontId="37" fillId="5" borderId="33" xfId="0" applyFont="1" applyFill="1" applyBorder="1" applyAlignment="1">
      <alignment horizontal="center"/>
    </xf>
    <xf numFmtId="0" fontId="33" fillId="5" borderId="33" xfId="0" applyFont="1" applyFill="1" applyBorder="1" applyAlignment="1">
      <alignment horizontal="center"/>
    </xf>
    <xf numFmtId="0" fontId="9" fillId="0" borderId="1" xfId="0" applyFont="1" applyFill="1" applyBorder="1" applyAlignment="1">
      <alignment horizontal="center" vertical="center"/>
    </xf>
    <xf numFmtId="0" fontId="37" fillId="5" borderId="0" xfId="0" applyFont="1" applyFill="1" applyBorder="1" applyAlignment="1">
      <alignment horizontal="center"/>
    </xf>
    <xf numFmtId="0" fontId="9" fillId="0" borderId="1" xfId="0" applyFont="1" applyBorder="1" applyAlignment="1">
      <alignment horizontal="left"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0" xfId="0" applyFont="1" applyFill="1" applyBorder="1" applyAlignment="1">
      <alignment horizontal="center"/>
    </xf>
    <xf numFmtId="0" fontId="9" fillId="2" borderId="41" xfId="0" applyFont="1" applyFill="1" applyBorder="1" applyAlignment="1">
      <alignment horizontal="center"/>
    </xf>
    <xf numFmtId="0" fontId="9" fillId="2" borderId="38" xfId="0" applyFont="1" applyFill="1" applyBorder="1" applyAlignment="1">
      <alignment horizontal="center"/>
    </xf>
    <xf numFmtId="0" fontId="9" fillId="2" borderId="42" xfId="0" applyFont="1" applyFill="1" applyBorder="1" applyAlignment="1">
      <alignment horizontal="center"/>
    </xf>
    <xf numFmtId="0" fontId="9" fillId="2" borderId="1" xfId="0" applyFont="1" applyFill="1" applyBorder="1" applyAlignment="1">
      <alignment horizontal="center" vertical="center"/>
    </xf>
    <xf numFmtId="0" fontId="27" fillId="2" borderId="0" xfId="0" applyFont="1" applyFill="1" applyAlignment="1">
      <alignment horizontal="center" vertical="center"/>
    </xf>
    <xf numFmtId="168" fontId="9" fillId="4" borderId="0" xfId="15" applyNumberFormat="1" applyFont="1" applyFill="1" applyBorder="1"/>
  </cellXfs>
  <cellStyles count="16">
    <cellStyle name="Excel Built-in Comma" xfId="2"/>
    <cellStyle name="Excel_BuiltIn_Comma" xfId="4"/>
    <cellStyle name="Heading" xfId="5"/>
    <cellStyle name="Heading1" xfId="6"/>
    <cellStyle name="Millares" xfId="12" builtinId="3"/>
    <cellStyle name="Millares [0]" xfId="10" builtinId="6"/>
    <cellStyle name="Millares 13 3" xfId="15"/>
    <cellStyle name="Millares 2" xfId="9"/>
    <cellStyle name="Millares_G1" xfId="11"/>
    <cellStyle name="Millares_G5" xfId="13"/>
    <cellStyle name="Normal" xfId="0" builtinId="0"/>
    <cellStyle name="Normal 2" xfId="1"/>
    <cellStyle name="Normal 3" xfId="3"/>
    <cellStyle name="Porcentaje" xfId="14" builtinId="5"/>
    <cellStyle name="Result" xfId="7"/>
    <cellStyle name="Result2" xfId="8"/>
  </cellStyles>
  <dxfs count="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106"/>
  <sheetViews>
    <sheetView tabSelected="1" workbookViewId="0">
      <pane xSplit="1" ySplit="2" topLeftCell="B3" activePane="bottomRight" state="frozen"/>
      <selection pane="topRight" activeCell="B1" sqref="B1"/>
      <selection pane="bottomLeft" activeCell="A3" sqref="A3"/>
      <selection pane="bottomRight" activeCell="B102" sqref="B102"/>
    </sheetView>
  </sheetViews>
  <sheetFormatPr baseColWidth="10" defaultColWidth="11.5703125" defaultRowHeight="15"/>
  <cols>
    <col min="1" max="1" width="9.85546875" style="29" customWidth="1"/>
    <col min="2" max="2" width="11.42578125" style="29" customWidth="1"/>
    <col min="7" max="7" width="8.85546875" bestFit="1" customWidth="1"/>
    <col min="8" max="8" width="12.140625" customWidth="1"/>
    <col min="16" max="16" width="17.140625" customWidth="1"/>
  </cols>
  <sheetData>
    <row r="1" spans="1:12" ht="18.75" customHeight="1">
      <c r="A1" s="277" t="s">
        <v>64</v>
      </c>
      <c r="B1" s="278" t="s">
        <v>59</v>
      </c>
      <c r="C1" s="278"/>
      <c r="D1" s="278" t="s">
        <v>60</v>
      </c>
      <c r="E1" s="278"/>
      <c r="F1" s="274" t="s">
        <v>55</v>
      </c>
      <c r="G1" s="274"/>
      <c r="H1" s="274" t="s">
        <v>12</v>
      </c>
      <c r="I1" s="274"/>
      <c r="J1" s="274" t="s">
        <v>63</v>
      </c>
      <c r="K1" s="274"/>
      <c r="L1" s="274"/>
    </row>
    <row r="2" spans="1:12" ht="15" customHeight="1">
      <c r="A2" s="277"/>
      <c r="B2" s="21" t="s">
        <v>57</v>
      </c>
      <c r="C2" s="21" t="s">
        <v>58</v>
      </c>
      <c r="D2" s="21" t="s">
        <v>57</v>
      </c>
      <c r="E2" s="21" t="s">
        <v>58</v>
      </c>
      <c r="F2" s="21" t="s">
        <v>57</v>
      </c>
      <c r="G2" s="21" t="s">
        <v>58</v>
      </c>
      <c r="H2" s="21" t="s">
        <v>57</v>
      </c>
      <c r="I2" s="21" t="s">
        <v>58</v>
      </c>
      <c r="J2" s="22" t="s">
        <v>65</v>
      </c>
      <c r="K2" s="22" t="s">
        <v>66</v>
      </c>
      <c r="L2" s="22" t="s">
        <v>67</v>
      </c>
    </row>
    <row r="3" spans="1:12">
      <c r="A3" s="23">
        <v>40513</v>
      </c>
      <c r="B3" s="275">
        <v>3441423</v>
      </c>
      <c r="C3" s="275"/>
      <c r="D3" s="275">
        <v>1731468</v>
      </c>
      <c r="E3" s="275"/>
      <c r="F3" s="275">
        <v>355693</v>
      </c>
      <c r="G3" s="275"/>
      <c r="H3" s="276">
        <v>490257</v>
      </c>
      <c r="I3" s="276"/>
      <c r="J3" s="24"/>
      <c r="K3" s="24"/>
      <c r="L3" s="24"/>
    </row>
    <row r="4" spans="1:12">
      <c r="A4" s="23">
        <v>40695</v>
      </c>
      <c r="B4" s="275">
        <v>3511026</v>
      </c>
      <c r="C4" s="275"/>
      <c r="D4" s="275">
        <v>1897669</v>
      </c>
      <c r="E4" s="275"/>
      <c r="F4" s="275">
        <v>391720</v>
      </c>
      <c r="G4" s="275"/>
      <c r="H4" s="276">
        <v>419148</v>
      </c>
      <c r="I4" s="276"/>
      <c r="J4" s="24"/>
      <c r="K4" s="24"/>
      <c r="L4" s="24"/>
    </row>
    <row r="5" spans="1:12">
      <c r="A5" s="25">
        <v>40725</v>
      </c>
      <c r="B5" s="275">
        <v>3554292</v>
      </c>
      <c r="C5" s="275"/>
      <c r="D5" s="275">
        <v>1954913</v>
      </c>
      <c r="E5" s="275"/>
      <c r="F5" s="275">
        <v>403334</v>
      </c>
      <c r="G5" s="275"/>
      <c r="H5" s="276">
        <v>408525</v>
      </c>
      <c r="I5" s="276"/>
      <c r="J5" s="24"/>
      <c r="K5" s="24"/>
      <c r="L5" s="24"/>
    </row>
    <row r="6" spans="1:12">
      <c r="A6" s="25">
        <v>40756</v>
      </c>
      <c r="B6" s="275">
        <v>3553994</v>
      </c>
      <c r="C6" s="275"/>
      <c r="D6" s="275">
        <v>1954950</v>
      </c>
      <c r="E6" s="275"/>
      <c r="F6" s="275">
        <v>421873</v>
      </c>
      <c r="G6" s="275"/>
      <c r="H6" s="276">
        <v>404609</v>
      </c>
      <c r="I6" s="276"/>
      <c r="J6" s="24"/>
      <c r="K6" s="24"/>
      <c r="L6" s="24"/>
    </row>
    <row r="7" spans="1:12">
      <c r="A7" s="25">
        <v>40787</v>
      </c>
      <c r="B7" s="275">
        <v>3573992</v>
      </c>
      <c r="C7" s="275"/>
      <c r="D7" s="275">
        <v>1982341</v>
      </c>
      <c r="E7" s="275"/>
      <c r="F7" s="275">
        <v>438935</v>
      </c>
      <c r="G7" s="275"/>
      <c r="H7" s="276">
        <v>404890</v>
      </c>
      <c r="I7" s="276"/>
      <c r="J7" s="24"/>
      <c r="K7" s="24"/>
      <c r="L7" s="24"/>
    </row>
    <row r="8" spans="1:12">
      <c r="A8" s="25">
        <v>40817</v>
      </c>
      <c r="B8" s="275">
        <v>3602290</v>
      </c>
      <c r="C8" s="275"/>
      <c r="D8" s="275">
        <v>2001268</v>
      </c>
      <c r="E8" s="275"/>
      <c r="F8" s="275">
        <v>460648</v>
      </c>
      <c r="G8" s="275"/>
      <c r="H8" s="276">
        <v>406886</v>
      </c>
      <c r="I8" s="276"/>
      <c r="J8" s="24"/>
      <c r="K8" s="24"/>
      <c r="L8" s="24"/>
    </row>
    <row r="9" spans="1:12">
      <c r="A9" s="25">
        <v>40848</v>
      </c>
      <c r="B9" s="275">
        <v>3598531</v>
      </c>
      <c r="C9" s="275"/>
      <c r="D9" s="275">
        <v>2028655</v>
      </c>
      <c r="E9" s="275"/>
      <c r="F9" s="275">
        <v>478972</v>
      </c>
      <c r="G9" s="275"/>
      <c r="H9" s="276">
        <v>407574</v>
      </c>
      <c r="I9" s="276"/>
      <c r="J9" s="24"/>
      <c r="K9" s="24"/>
      <c r="L9" s="24"/>
    </row>
    <row r="10" spans="1:12" ht="15.75" thickBot="1">
      <c r="A10" s="32">
        <v>40878</v>
      </c>
      <c r="B10" s="279">
        <v>3613754</v>
      </c>
      <c r="C10" s="279"/>
      <c r="D10" s="279">
        <v>2050811</v>
      </c>
      <c r="E10" s="279"/>
      <c r="F10" s="279">
        <v>462612</v>
      </c>
      <c r="G10" s="279"/>
      <c r="H10" s="280">
        <v>401876</v>
      </c>
      <c r="I10" s="280"/>
      <c r="J10" s="34"/>
      <c r="K10" s="34"/>
      <c r="L10" s="34"/>
    </row>
    <row r="11" spans="1:12">
      <c r="A11" s="58">
        <v>40909</v>
      </c>
      <c r="B11" s="281">
        <v>3666643</v>
      </c>
      <c r="C11" s="281"/>
      <c r="D11" s="281">
        <v>2067338</v>
      </c>
      <c r="E11" s="281"/>
      <c r="F11" s="281">
        <v>391688</v>
      </c>
      <c r="G11" s="281"/>
      <c r="H11" s="281">
        <v>401903</v>
      </c>
      <c r="I11" s="281"/>
      <c r="J11" s="98"/>
      <c r="K11" s="98"/>
      <c r="L11" s="98"/>
    </row>
    <row r="12" spans="1:12">
      <c r="A12" s="25">
        <v>40940</v>
      </c>
      <c r="B12" s="275">
        <v>3727829</v>
      </c>
      <c r="C12" s="275"/>
      <c r="D12" s="275">
        <v>2074998</v>
      </c>
      <c r="E12" s="275"/>
      <c r="F12" s="275">
        <v>421894</v>
      </c>
      <c r="G12" s="275"/>
      <c r="H12" s="275">
        <v>404244</v>
      </c>
      <c r="I12" s="275"/>
      <c r="J12" s="26"/>
      <c r="K12" s="26"/>
      <c r="L12" s="26"/>
    </row>
    <row r="13" spans="1:12">
      <c r="A13" s="25">
        <v>40969</v>
      </c>
      <c r="B13" s="275">
        <v>3696641</v>
      </c>
      <c r="C13" s="275"/>
      <c r="D13" s="275">
        <v>2086391</v>
      </c>
      <c r="E13" s="275"/>
      <c r="F13" s="275">
        <v>467661</v>
      </c>
      <c r="G13" s="275"/>
      <c r="H13" s="275">
        <v>407197</v>
      </c>
      <c r="I13" s="275"/>
      <c r="J13" s="26"/>
      <c r="K13" s="26"/>
      <c r="L13" s="26"/>
    </row>
    <row r="14" spans="1:12">
      <c r="A14" s="25">
        <v>41000</v>
      </c>
      <c r="B14" s="275">
        <v>3682805</v>
      </c>
      <c r="C14" s="275"/>
      <c r="D14" s="275">
        <v>2096809</v>
      </c>
      <c r="E14" s="275"/>
      <c r="F14" s="275">
        <v>438490</v>
      </c>
      <c r="G14" s="275"/>
      <c r="H14" s="275">
        <v>404918</v>
      </c>
      <c r="I14" s="275"/>
      <c r="J14" s="26"/>
      <c r="K14" s="26"/>
      <c r="L14" s="26"/>
    </row>
    <row r="15" spans="1:12">
      <c r="A15" s="25">
        <v>41030</v>
      </c>
      <c r="B15" s="275">
        <v>3686370</v>
      </c>
      <c r="C15" s="275"/>
      <c r="D15" s="275">
        <v>2111630</v>
      </c>
      <c r="E15" s="275"/>
      <c r="F15" s="275">
        <v>394370</v>
      </c>
      <c r="G15" s="275"/>
      <c r="H15" s="275">
        <v>407939</v>
      </c>
      <c r="I15" s="275"/>
      <c r="J15" s="26"/>
      <c r="K15" s="26"/>
      <c r="L15" s="26"/>
    </row>
    <row r="16" spans="1:12">
      <c r="A16" s="25">
        <v>41061</v>
      </c>
      <c r="B16" s="275">
        <v>3689655</v>
      </c>
      <c r="C16" s="275"/>
      <c r="D16" s="275">
        <v>2116271</v>
      </c>
      <c r="E16" s="275"/>
      <c r="F16" s="275">
        <v>398454</v>
      </c>
      <c r="G16" s="275"/>
      <c r="H16" s="275">
        <v>413275</v>
      </c>
      <c r="I16" s="275"/>
      <c r="J16" s="26"/>
      <c r="K16" s="26"/>
      <c r="L16" s="26"/>
    </row>
    <row r="17" spans="1:14">
      <c r="A17" s="25">
        <v>41091</v>
      </c>
      <c r="B17" s="275">
        <v>3716349</v>
      </c>
      <c r="C17" s="275"/>
      <c r="D17" s="275">
        <v>2124523</v>
      </c>
      <c r="E17" s="275"/>
      <c r="F17" s="275"/>
      <c r="G17" s="275"/>
      <c r="H17" s="275">
        <v>422592</v>
      </c>
      <c r="I17" s="275"/>
      <c r="J17" s="26"/>
      <c r="K17" s="26"/>
      <c r="L17" s="26"/>
      <c r="N17" s="1"/>
    </row>
    <row r="18" spans="1:14">
      <c r="A18" s="25">
        <v>41122</v>
      </c>
      <c r="B18" s="275">
        <v>3761461</v>
      </c>
      <c r="C18" s="275"/>
      <c r="D18" s="275">
        <v>2132671</v>
      </c>
      <c r="E18" s="275"/>
      <c r="F18" s="275"/>
      <c r="G18" s="275"/>
      <c r="H18" s="275">
        <v>424978</v>
      </c>
      <c r="I18" s="275"/>
      <c r="J18" s="26"/>
      <c r="K18" s="26"/>
      <c r="L18" s="26"/>
    </row>
    <row r="19" spans="1:14">
      <c r="A19" s="25">
        <v>41153</v>
      </c>
      <c r="B19" s="275">
        <v>3808803</v>
      </c>
      <c r="C19" s="275"/>
      <c r="D19" s="275">
        <v>2137933</v>
      </c>
      <c r="E19" s="275"/>
      <c r="F19" s="275"/>
      <c r="G19" s="275"/>
      <c r="H19" s="275">
        <v>425161</v>
      </c>
      <c r="I19" s="275"/>
      <c r="J19" s="26"/>
      <c r="K19" s="26"/>
      <c r="L19" s="26"/>
    </row>
    <row r="20" spans="1:14">
      <c r="A20" s="25">
        <v>41183</v>
      </c>
      <c r="B20" s="275">
        <v>3849084</v>
      </c>
      <c r="C20" s="275"/>
      <c r="D20" s="275">
        <v>2145214</v>
      </c>
      <c r="E20" s="275"/>
      <c r="F20" s="275">
        <v>391379</v>
      </c>
      <c r="G20" s="275"/>
      <c r="H20" s="275">
        <v>430045</v>
      </c>
      <c r="I20" s="275"/>
      <c r="J20" s="26">
        <v>392</v>
      </c>
      <c r="K20" s="26">
        <v>27868</v>
      </c>
      <c r="L20" s="26">
        <v>358706</v>
      </c>
      <c r="N20" s="1"/>
    </row>
    <row r="21" spans="1:14">
      <c r="A21" s="25">
        <v>41214</v>
      </c>
      <c r="B21" s="275">
        <v>3885575</v>
      </c>
      <c r="C21" s="275"/>
      <c r="D21" s="275">
        <v>2152543</v>
      </c>
      <c r="E21" s="275"/>
      <c r="F21" s="275">
        <v>398968</v>
      </c>
      <c r="G21" s="275"/>
      <c r="H21" s="275">
        <v>430772</v>
      </c>
      <c r="I21" s="275"/>
      <c r="J21" s="26">
        <v>392</v>
      </c>
      <c r="K21" s="26">
        <v>28288</v>
      </c>
      <c r="L21" s="26">
        <v>358290</v>
      </c>
    </row>
    <row r="22" spans="1:14" ht="15.75" thickBot="1">
      <c r="A22" s="32">
        <v>41244</v>
      </c>
      <c r="B22" s="279">
        <v>3948733</v>
      </c>
      <c r="C22" s="279"/>
      <c r="D22" s="279">
        <v>2162754</v>
      </c>
      <c r="E22" s="279"/>
      <c r="F22" s="279">
        <v>408549</v>
      </c>
      <c r="G22" s="279"/>
      <c r="H22" s="279">
        <v>439567</v>
      </c>
      <c r="I22" s="279"/>
      <c r="J22" s="97">
        <v>412</v>
      </c>
      <c r="K22" s="97">
        <v>28638</v>
      </c>
      <c r="L22" s="97">
        <v>359358</v>
      </c>
    </row>
    <row r="23" spans="1:14">
      <c r="A23" s="58">
        <v>41276</v>
      </c>
      <c r="B23" s="283">
        <v>3799272</v>
      </c>
      <c r="C23" s="283"/>
      <c r="D23" s="283">
        <v>2169355</v>
      </c>
      <c r="E23" s="283"/>
      <c r="F23" s="283">
        <f>313134+101190</f>
        <v>414324</v>
      </c>
      <c r="G23" s="283"/>
      <c r="H23" s="283">
        <v>441776</v>
      </c>
      <c r="I23" s="283"/>
      <c r="J23" s="31">
        <v>412</v>
      </c>
      <c r="K23" s="31">
        <f>K22+1502</f>
        <v>30140</v>
      </c>
      <c r="L23" s="31">
        <v>359145</v>
      </c>
    </row>
    <row r="24" spans="1:14">
      <c r="A24" s="25">
        <v>41306</v>
      </c>
      <c r="B24" s="282">
        <v>3782641</v>
      </c>
      <c r="C24" s="282"/>
      <c r="D24" s="282">
        <v>2175287</v>
      </c>
      <c r="E24" s="282"/>
      <c r="F24" s="282">
        <f>322144+99165</f>
        <v>421309</v>
      </c>
      <c r="G24" s="282"/>
      <c r="H24" s="282">
        <v>446662</v>
      </c>
      <c r="I24" s="282"/>
      <c r="J24" s="27">
        <v>412</v>
      </c>
      <c r="K24" s="27">
        <f>K23+1509</f>
        <v>31649</v>
      </c>
      <c r="L24" s="27">
        <v>361789</v>
      </c>
    </row>
    <row r="25" spans="1:14">
      <c r="A25" s="25">
        <v>41334</v>
      </c>
      <c r="B25" s="282">
        <v>3779042</v>
      </c>
      <c r="C25" s="282"/>
      <c r="D25" s="282">
        <v>2187017</v>
      </c>
      <c r="E25" s="282"/>
      <c r="F25" s="282">
        <f>324435+97870</f>
        <v>422305</v>
      </c>
      <c r="G25" s="282"/>
      <c r="H25" s="282">
        <v>452559</v>
      </c>
      <c r="I25" s="282"/>
      <c r="J25" s="27">
        <v>412</v>
      </c>
      <c r="K25" s="27">
        <f>K24+1177</f>
        <v>32826</v>
      </c>
      <c r="L25" s="27">
        <v>364109</v>
      </c>
    </row>
    <row r="26" spans="1:14">
      <c r="A26" s="25">
        <v>41365</v>
      </c>
      <c r="B26" s="282">
        <v>3790270</v>
      </c>
      <c r="C26" s="282"/>
      <c r="D26" s="282">
        <v>2197585</v>
      </c>
      <c r="E26" s="282"/>
      <c r="F26" s="282">
        <v>445527</v>
      </c>
      <c r="G26" s="282"/>
      <c r="H26" s="282">
        <v>460068</v>
      </c>
      <c r="I26" s="282"/>
      <c r="J26" s="27">
        <v>412</v>
      </c>
      <c r="K26" s="27">
        <f>K25+843</f>
        <v>33669</v>
      </c>
      <c r="L26" s="27">
        <v>366659</v>
      </c>
    </row>
    <row r="27" spans="1:14">
      <c r="A27" s="25">
        <v>41395</v>
      </c>
      <c r="B27" s="282">
        <v>3792320</v>
      </c>
      <c r="C27" s="282"/>
      <c r="D27" s="282">
        <v>2204192</v>
      </c>
      <c r="E27" s="282"/>
      <c r="F27" s="282">
        <v>384854</v>
      </c>
      <c r="G27" s="282"/>
      <c r="H27" s="282">
        <v>462979</v>
      </c>
      <c r="I27" s="282"/>
      <c r="J27" s="27">
        <v>412</v>
      </c>
      <c r="K27" s="27">
        <f>K26+903</f>
        <v>34572</v>
      </c>
      <c r="L27" s="27">
        <v>369515</v>
      </c>
    </row>
    <row r="28" spans="1:14">
      <c r="A28" s="25">
        <v>41426</v>
      </c>
      <c r="B28" s="282">
        <v>3785086</v>
      </c>
      <c r="C28" s="282"/>
      <c r="D28" s="282">
        <v>2212506</v>
      </c>
      <c r="E28" s="282"/>
      <c r="F28" s="282">
        <v>396269</v>
      </c>
      <c r="G28" s="282"/>
      <c r="H28" s="282">
        <v>464063</v>
      </c>
      <c r="I28" s="282"/>
      <c r="J28" s="27">
        <f>J27+123</f>
        <v>535</v>
      </c>
      <c r="K28" s="27">
        <f>K27+973</f>
        <v>35545</v>
      </c>
      <c r="L28" s="27">
        <v>372079</v>
      </c>
    </row>
    <row r="29" spans="1:14">
      <c r="A29" s="25">
        <v>41457</v>
      </c>
      <c r="B29" s="282">
        <v>3775781</v>
      </c>
      <c r="C29" s="282"/>
      <c r="D29" s="282">
        <v>2225704</v>
      </c>
      <c r="E29" s="282"/>
      <c r="F29" s="282">
        <v>413666</v>
      </c>
      <c r="G29" s="282"/>
      <c r="H29" s="282">
        <v>468795</v>
      </c>
      <c r="I29" s="282"/>
      <c r="J29" s="27">
        <f>J28+109</f>
        <v>644</v>
      </c>
      <c r="K29" s="27">
        <f>K28+1048</f>
        <v>36593</v>
      </c>
      <c r="L29" s="27">
        <v>375490</v>
      </c>
    </row>
    <row r="30" spans="1:14">
      <c r="A30" s="25">
        <v>41489</v>
      </c>
      <c r="B30" s="282">
        <v>3765926</v>
      </c>
      <c r="C30" s="282"/>
      <c r="D30" s="282">
        <v>2235705</v>
      </c>
      <c r="E30" s="282"/>
      <c r="F30" s="282">
        <v>425405</v>
      </c>
      <c r="G30" s="282"/>
      <c r="H30" s="282">
        <v>470928</v>
      </c>
      <c r="I30" s="282"/>
      <c r="J30" s="27">
        <f>J29+72</f>
        <v>716</v>
      </c>
      <c r="K30" s="27">
        <f>K29+1999</f>
        <v>38592</v>
      </c>
      <c r="L30" s="27">
        <v>380331</v>
      </c>
    </row>
    <row r="31" spans="1:14">
      <c r="A31" s="25">
        <v>41521</v>
      </c>
      <c r="B31" s="282">
        <v>3772465</v>
      </c>
      <c r="C31" s="282"/>
      <c r="D31" s="282">
        <v>2244817</v>
      </c>
      <c r="E31" s="282"/>
      <c r="F31" s="282">
        <v>437366</v>
      </c>
      <c r="G31" s="282"/>
      <c r="H31" s="282">
        <v>475349</v>
      </c>
      <c r="I31" s="282"/>
      <c r="J31" s="27">
        <f>J30+233</f>
        <v>949</v>
      </c>
      <c r="K31" s="27">
        <f>K30+1823</f>
        <v>40415</v>
      </c>
      <c r="L31" s="27">
        <v>385365</v>
      </c>
    </row>
    <row r="32" spans="1:14">
      <c r="A32" s="25">
        <v>41552</v>
      </c>
      <c r="B32" s="282">
        <v>3776734</v>
      </c>
      <c r="C32" s="282"/>
      <c r="D32" s="282">
        <v>2248300</v>
      </c>
      <c r="E32" s="282"/>
      <c r="F32" s="282">
        <v>447941</v>
      </c>
      <c r="G32" s="282"/>
      <c r="H32" s="282">
        <v>480793</v>
      </c>
      <c r="I32" s="282"/>
      <c r="J32" s="27">
        <f>J31+268</f>
        <v>1217</v>
      </c>
      <c r="K32" s="27">
        <f>K31+1216</f>
        <v>41631</v>
      </c>
      <c r="L32" s="27">
        <v>390022</v>
      </c>
    </row>
    <row r="33" spans="1:14">
      <c r="A33" s="25">
        <v>41584</v>
      </c>
      <c r="B33" s="282">
        <v>3758484</v>
      </c>
      <c r="C33" s="282"/>
      <c r="D33" s="282">
        <v>2253483</v>
      </c>
      <c r="E33" s="282"/>
      <c r="F33" s="282">
        <v>458175</v>
      </c>
      <c r="G33" s="282"/>
      <c r="H33" s="282">
        <v>493491</v>
      </c>
      <c r="I33" s="282"/>
      <c r="J33" s="27">
        <f>J32+159</f>
        <v>1376</v>
      </c>
      <c r="K33" s="27">
        <f>K32+763</f>
        <v>42394</v>
      </c>
      <c r="L33" s="27">
        <v>393274</v>
      </c>
    </row>
    <row r="34" spans="1:14" ht="15.75" thickBot="1">
      <c r="A34" s="32">
        <v>41609</v>
      </c>
      <c r="B34" s="284">
        <v>3816835</v>
      </c>
      <c r="C34" s="284"/>
      <c r="D34" s="284">
        <v>2262067</v>
      </c>
      <c r="E34" s="284"/>
      <c r="F34" s="284">
        <v>465795</v>
      </c>
      <c r="G34" s="284"/>
      <c r="H34" s="284">
        <v>508600</v>
      </c>
      <c r="I34" s="284"/>
      <c r="J34" s="33">
        <f>J33+232</f>
        <v>1608</v>
      </c>
      <c r="K34" s="33">
        <f>K33+688</f>
        <v>43082</v>
      </c>
      <c r="L34" s="33">
        <v>392953</v>
      </c>
    </row>
    <row r="35" spans="1:14">
      <c r="A35" s="58">
        <v>41640</v>
      </c>
      <c r="B35" s="283">
        <v>3813314</v>
      </c>
      <c r="C35" s="283"/>
      <c r="D35" s="283">
        <v>2265569</v>
      </c>
      <c r="E35" s="283"/>
      <c r="F35" s="283">
        <f>383189+91897</f>
        <v>475086</v>
      </c>
      <c r="G35" s="283"/>
      <c r="H35" s="283">
        <v>518099</v>
      </c>
      <c r="I35" s="283"/>
      <c r="J35" s="31">
        <v>2197</v>
      </c>
      <c r="K35" s="31">
        <v>17229</v>
      </c>
      <c r="L35" s="31">
        <v>319878</v>
      </c>
    </row>
    <row r="36" spans="1:14">
      <c r="A36" s="25">
        <v>41671</v>
      </c>
      <c r="B36" s="282">
        <v>3760457</v>
      </c>
      <c r="C36" s="282"/>
      <c r="D36" s="282">
        <v>2260712</v>
      </c>
      <c r="E36" s="282"/>
      <c r="F36" s="282">
        <f>391692+90220</f>
        <v>481912</v>
      </c>
      <c r="G36" s="282"/>
      <c r="H36" s="282">
        <v>531185</v>
      </c>
      <c r="I36" s="282"/>
      <c r="J36" s="27">
        <v>2337</v>
      </c>
      <c r="K36" s="27">
        <v>18126</v>
      </c>
      <c r="L36" s="27">
        <v>321071</v>
      </c>
    </row>
    <row r="37" spans="1:14">
      <c r="A37" s="25">
        <v>41699</v>
      </c>
      <c r="B37" s="282">
        <v>3715855</v>
      </c>
      <c r="C37" s="282"/>
      <c r="D37" s="282">
        <v>2260764</v>
      </c>
      <c r="E37" s="282"/>
      <c r="F37" s="282">
        <f>400600+88566</f>
        <v>489166</v>
      </c>
      <c r="G37" s="282"/>
      <c r="H37" s="282">
        <v>546747</v>
      </c>
      <c r="I37" s="282"/>
      <c r="J37" s="27">
        <v>2459</v>
      </c>
      <c r="K37" s="27">
        <v>18991</v>
      </c>
      <c r="L37" s="27">
        <v>322549</v>
      </c>
    </row>
    <row r="38" spans="1:14">
      <c r="A38" s="25">
        <v>41730</v>
      </c>
      <c r="B38" s="282">
        <v>3711776</v>
      </c>
      <c r="C38" s="282"/>
      <c r="D38" s="282">
        <v>2254059</v>
      </c>
      <c r="E38" s="282"/>
      <c r="F38" s="282">
        <f>409334+80691</f>
        <v>490025</v>
      </c>
      <c r="G38" s="282"/>
      <c r="H38" s="282">
        <v>553657</v>
      </c>
      <c r="I38" s="282"/>
      <c r="J38" s="27">
        <v>2521</v>
      </c>
      <c r="K38" s="27">
        <v>19586</v>
      </c>
      <c r="L38" s="27">
        <v>324112</v>
      </c>
    </row>
    <row r="39" spans="1:14">
      <c r="A39" s="25">
        <v>41760</v>
      </c>
      <c r="B39" s="282">
        <v>3699842</v>
      </c>
      <c r="C39" s="282"/>
      <c r="D39" s="282">
        <v>2243959</v>
      </c>
      <c r="E39" s="282"/>
      <c r="F39" s="282">
        <f>417451+79041</f>
        <v>496492</v>
      </c>
      <c r="G39" s="282"/>
      <c r="H39" s="282">
        <v>565125</v>
      </c>
      <c r="I39" s="282"/>
      <c r="J39" s="27">
        <v>2765</v>
      </c>
      <c r="K39" s="27">
        <v>20287</v>
      </c>
      <c r="L39" s="27">
        <v>325456</v>
      </c>
    </row>
    <row r="40" spans="1:14">
      <c r="A40" s="25">
        <v>41791</v>
      </c>
      <c r="B40" s="282">
        <v>3704593</v>
      </c>
      <c r="C40" s="282"/>
      <c r="D40" s="282">
        <v>2241285</v>
      </c>
      <c r="E40" s="282"/>
      <c r="F40" s="282">
        <f>425126+76945</f>
        <v>502071</v>
      </c>
      <c r="G40" s="282"/>
      <c r="H40" s="282">
        <v>570528</v>
      </c>
      <c r="I40" s="282"/>
      <c r="J40" s="27">
        <v>3729</v>
      </c>
      <c r="K40" s="27">
        <v>20959</v>
      </c>
      <c r="L40" s="27">
        <v>326795</v>
      </c>
    </row>
    <row r="41" spans="1:14">
      <c r="A41" s="25">
        <v>41821</v>
      </c>
      <c r="B41" s="28">
        <v>2915599</v>
      </c>
      <c r="C41" s="27">
        <v>812296</v>
      </c>
      <c r="D41" s="27">
        <v>1912523</v>
      </c>
      <c r="E41" s="27">
        <v>339415</v>
      </c>
      <c r="F41" s="27">
        <v>433778</v>
      </c>
      <c r="G41" s="27">
        <v>75386</v>
      </c>
      <c r="H41" s="27">
        <v>313264</v>
      </c>
      <c r="I41" s="27">
        <v>262802</v>
      </c>
      <c r="J41" s="27">
        <v>4410</v>
      </c>
      <c r="K41" s="27">
        <v>21862</v>
      </c>
      <c r="L41" s="27">
        <v>328638</v>
      </c>
    </row>
    <row r="42" spans="1:14">
      <c r="A42" s="25">
        <v>41852</v>
      </c>
      <c r="B42" s="28">
        <v>2937317</v>
      </c>
      <c r="C42" s="27">
        <v>817687</v>
      </c>
      <c r="D42" s="27">
        <v>1928619</v>
      </c>
      <c r="E42" s="27">
        <v>340060</v>
      </c>
      <c r="F42" s="27">
        <v>442388</v>
      </c>
      <c r="G42" s="27">
        <v>73407</v>
      </c>
      <c r="H42" s="27">
        <v>316902</v>
      </c>
      <c r="I42" s="27">
        <v>263387</v>
      </c>
      <c r="J42" s="27">
        <v>4984</v>
      </c>
      <c r="K42" s="27">
        <v>23380</v>
      </c>
      <c r="L42" s="27">
        <v>331462</v>
      </c>
    </row>
    <row r="43" spans="1:14">
      <c r="A43" s="25">
        <v>41883</v>
      </c>
      <c r="B43" s="28">
        <v>2941608</v>
      </c>
      <c r="C43" s="27">
        <v>825015</v>
      </c>
      <c r="D43" s="27">
        <v>1942830</v>
      </c>
      <c r="E43" s="27">
        <v>340859</v>
      </c>
      <c r="F43" s="27">
        <v>449263</v>
      </c>
      <c r="G43" s="27">
        <v>72135</v>
      </c>
      <c r="H43" s="27">
        <v>323522</v>
      </c>
      <c r="I43" s="27">
        <v>263147</v>
      </c>
      <c r="J43" s="27">
        <v>5616</v>
      </c>
      <c r="K43" s="27">
        <v>24176</v>
      </c>
      <c r="L43" s="27">
        <v>331603</v>
      </c>
    </row>
    <row r="44" spans="1:14">
      <c r="A44" s="25">
        <v>41913</v>
      </c>
      <c r="B44" s="28">
        <v>2937307</v>
      </c>
      <c r="C44" s="27">
        <v>826232</v>
      </c>
      <c r="D44" s="27">
        <v>1958863</v>
      </c>
      <c r="E44" s="27">
        <v>343267</v>
      </c>
      <c r="F44" s="27">
        <v>454365</v>
      </c>
      <c r="G44" s="27">
        <v>69615</v>
      </c>
      <c r="H44" s="27">
        <v>331511</v>
      </c>
      <c r="I44" s="27">
        <v>262318</v>
      </c>
      <c r="J44" s="27">
        <v>5377</v>
      </c>
      <c r="K44" s="27">
        <v>24260</v>
      </c>
      <c r="L44" s="27">
        <v>337449</v>
      </c>
    </row>
    <row r="45" spans="1:14">
      <c r="A45" s="25">
        <v>41944</v>
      </c>
      <c r="B45" s="28">
        <v>2930959</v>
      </c>
      <c r="C45" s="27">
        <v>832069</v>
      </c>
      <c r="D45" s="27">
        <v>1974830</v>
      </c>
      <c r="E45" s="27">
        <v>345921</v>
      </c>
      <c r="F45" s="27">
        <v>453399</v>
      </c>
      <c r="G45" s="27">
        <v>67637</v>
      </c>
      <c r="H45" s="27">
        <v>338236</v>
      </c>
      <c r="I45" s="27">
        <v>259588</v>
      </c>
      <c r="J45" s="27">
        <v>6000</v>
      </c>
      <c r="K45" s="27">
        <v>25562</v>
      </c>
      <c r="L45" s="27">
        <v>339331</v>
      </c>
    </row>
    <row r="46" spans="1:14" ht="15.75" thickBot="1">
      <c r="A46" s="32">
        <v>41974</v>
      </c>
      <c r="B46" s="96">
        <v>2982275</v>
      </c>
      <c r="C46" s="33">
        <v>841649</v>
      </c>
      <c r="D46" s="33">
        <v>1998755</v>
      </c>
      <c r="E46" s="33">
        <v>347915</v>
      </c>
      <c r="F46" s="33">
        <v>456322</v>
      </c>
      <c r="G46" s="33">
        <v>65732</v>
      </c>
      <c r="H46" s="33">
        <v>351760</v>
      </c>
      <c r="I46" s="33">
        <v>260869</v>
      </c>
      <c r="J46" s="33">
        <v>6443</v>
      </c>
      <c r="K46" s="33">
        <v>26586</v>
      </c>
      <c r="L46" s="33">
        <v>338873</v>
      </c>
    </row>
    <row r="47" spans="1:14">
      <c r="A47" s="58">
        <v>42005</v>
      </c>
      <c r="B47" s="31">
        <f>1813744+1192773</f>
        <v>3006517</v>
      </c>
      <c r="C47" s="31">
        <f>252240+588567</f>
        <v>840807</v>
      </c>
      <c r="D47" s="31">
        <v>2003332</v>
      </c>
      <c r="E47" s="31">
        <v>351857</v>
      </c>
      <c r="F47" s="31">
        <v>461697</v>
      </c>
      <c r="G47" s="31">
        <v>63516</v>
      </c>
      <c r="H47" s="31">
        <v>370317</v>
      </c>
      <c r="I47" s="31">
        <v>261302</v>
      </c>
      <c r="J47" s="31">
        <v>7522</v>
      </c>
      <c r="K47" s="31">
        <v>22868</v>
      </c>
      <c r="L47" s="31">
        <v>335066</v>
      </c>
      <c r="M47" s="1"/>
      <c r="N47" s="1"/>
    </row>
    <row r="48" spans="1:14">
      <c r="A48" s="25">
        <v>42036</v>
      </c>
      <c r="B48" s="27">
        <f>1807291+1212510</f>
        <v>3019801</v>
      </c>
      <c r="C48" s="27">
        <f>249573+596412</f>
        <v>845985</v>
      </c>
      <c r="D48" s="27">
        <v>2006888</v>
      </c>
      <c r="E48" s="27">
        <v>355111</v>
      </c>
      <c r="F48" s="27">
        <v>466497</v>
      </c>
      <c r="G48" s="27">
        <v>63823</v>
      </c>
      <c r="H48" s="27">
        <v>385916</v>
      </c>
      <c r="I48" s="27">
        <v>261335</v>
      </c>
      <c r="J48" s="27">
        <v>6886</v>
      </c>
      <c r="K48" s="27">
        <v>22368</v>
      </c>
      <c r="L48" s="27">
        <v>333881</v>
      </c>
      <c r="M48" s="1"/>
      <c r="N48" s="1"/>
    </row>
    <row r="49" spans="1:14">
      <c r="A49" s="25">
        <v>42064</v>
      </c>
      <c r="B49" s="27">
        <f>1786183+1236800</f>
        <v>3022983</v>
      </c>
      <c r="C49" s="27">
        <f>244071+606734</f>
        <v>850805</v>
      </c>
      <c r="D49" s="27">
        <v>2020631</v>
      </c>
      <c r="E49" s="27">
        <v>360799</v>
      </c>
      <c r="F49" s="27">
        <v>475232</v>
      </c>
      <c r="G49" s="27">
        <v>57728</v>
      </c>
      <c r="H49" s="27">
        <v>404525</v>
      </c>
      <c r="I49" s="27">
        <v>261446</v>
      </c>
      <c r="J49" s="27">
        <v>7755</v>
      </c>
      <c r="K49" s="27">
        <v>23024</v>
      </c>
      <c r="L49" s="27">
        <v>322558</v>
      </c>
      <c r="M49" s="1"/>
      <c r="N49" s="1"/>
    </row>
    <row r="50" spans="1:14">
      <c r="A50" s="25">
        <v>42095</v>
      </c>
      <c r="B50" s="27">
        <f>1762293+1258793</f>
        <v>3021086</v>
      </c>
      <c r="C50" s="27">
        <f>241998+611031</f>
        <v>853029</v>
      </c>
      <c r="D50" s="27">
        <v>2028897</v>
      </c>
      <c r="E50" s="27">
        <v>365809</v>
      </c>
      <c r="F50" s="27">
        <v>477183</v>
      </c>
      <c r="G50" s="27">
        <v>55353</v>
      </c>
      <c r="H50" s="27">
        <v>419539</v>
      </c>
      <c r="I50" s="27">
        <v>260709</v>
      </c>
      <c r="J50" s="27">
        <v>8323</v>
      </c>
      <c r="K50" s="27">
        <v>23416</v>
      </c>
      <c r="L50" s="27">
        <v>318188</v>
      </c>
      <c r="M50" s="1"/>
      <c r="N50" s="1"/>
    </row>
    <row r="51" spans="1:14">
      <c r="A51" s="25">
        <v>42125</v>
      </c>
      <c r="B51" s="27">
        <f>1747016+1285215</f>
        <v>3032231</v>
      </c>
      <c r="C51" s="27">
        <f>239052+619480</f>
        <v>858532</v>
      </c>
      <c r="D51" s="27">
        <v>2011281</v>
      </c>
      <c r="E51" s="27">
        <v>370110</v>
      </c>
      <c r="F51" s="27">
        <v>471441</v>
      </c>
      <c r="G51" s="27">
        <v>53923</v>
      </c>
      <c r="H51" s="27">
        <v>440589</v>
      </c>
      <c r="I51" s="27">
        <v>260130</v>
      </c>
      <c r="J51" s="27">
        <v>9119</v>
      </c>
      <c r="K51" s="27">
        <v>24296</v>
      </c>
      <c r="L51" s="27">
        <v>324516</v>
      </c>
      <c r="M51" s="1"/>
      <c r="N51" s="1"/>
    </row>
    <row r="52" spans="1:14">
      <c r="A52" s="25">
        <v>42156</v>
      </c>
      <c r="B52" s="27">
        <f>1725354+1305075</f>
        <v>3030429</v>
      </c>
      <c r="C52" s="27">
        <f>234160+627756</f>
        <v>861916</v>
      </c>
      <c r="D52" s="27">
        <v>2021244</v>
      </c>
      <c r="E52" s="27">
        <v>374083</v>
      </c>
      <c r="F52" s="27">
        <v>464485</v>
      </c>
      <c r="G52" s="27">
        <v>53055</v>
      </c>
      <c r="H52" s="27">
        <v>460469</v>
      </c>
      <c r="I52" s="27">
        <v>258847</v>
      </c>
      <c r="J52" s="27">
        <v>9317</v>
      </c>
      <c r="K52" s="27">
        <v>24648</v>
      </c>
      <c r="L52" s="27">
        <v>325499</v>
      </c>
      <c r="M52" s="1"/>
      <c r="N52" s="1"/>
    </row>
    <row r="53" spans="1:14">
      <c r="A53" s="25">
        <v>42186</v>
      </c>
      <c r="B53" s="27">
        <f>1647464+1337160</f>
        <v>2984624</v>
      </c>
      <c r="C53" s="27">
        <f>228383+635471</f>
        <v>863854</v>
      </c>
      <c r="D53" s="27">
        <v>2025685</v>
      </c>
      <c r="E53" s="27">
        <v>379230</v>
      </c>
      <c r="F53" s="27">
        <v>459905</v>
      </c>
      <c r="G53" s="27">
        <v>51805</v>
      </c>
      <c r="H53" s="27">
        <v>479850</v>
      </c>
      <c r="I53" s="27">
        <v>256646</v>
      </c>
      <c r="J53" s="27">
        <v>9122</v>
      </c>
      <c r="K53" s="27">
        <v>24737</v>
      </c>
      <c r="L53" s="27">
        <v>322916</v>
      </c>
    </row>
    <row r="54" spans="1:14">
      <c r="A54" s="25">
        <v>42217</v>
      </c>
      <c r="B54" s="27">
        <f>1597901+1370002</f>
        <v>2967903</v>
      </c>
      <c r="C54" s="27">
        <f>225083+646356</f>
        <v>871439</v>
      </c>
      <c r="D54" s="27">
        <v>2005340</v>
      </c>
      <c r="E54" s="27">
        <v>384304</v>
      </c>
      <c r="F54" s="27">
        <v>452104</v>
      </c>
      <c r="G54" s="27">
        <v>50465</v>
      </c>
      <c r="H54" s="27">
        <v>501968</v>
      </c>
      <c r="I54" s="27">
        <v>257103</v>
      </c>
      <c r="J54" s="27">
        <v>9643</v>
      </c>
      <c r="K54" s="27">
        <v>25229</v>
      </c>
      <c r="L54" s="27">
        <v>321250</v>
      </c>
    </row>
    <row r="55" spans="1:14">
      <c r="A55" s="25">
        <v>42248</v>
      </c>
      <c r="B55" s="27">
        <f>1606601+1382017</f>
        <v>2988618</v>
      </c>
      <c r="C55" s="27">
        <f>222990+649652</f>
        <v>872642</v>
      </c>
      <c r="D55" s="27">
        <v>2020047</v>
      </c>
      <c r="E55" s="27">
        <v>390484</v>
      </c>
      <c r="F55" s="27">
        <v>310646</v>
      </c>
      <c r="G55" s="27">
        <v>49311</v>
      </c>
      <c r="H55" s="27">
        <v>522433</v>
      </c>
      <c r="I55" s="27">
        <v>258122</v>
      </c>
      <c r="J55" s="27">
        <v>9783</v>
      </c>
      <c r="K55" s="27">
        <v>26025</v>
      </c>
      <c r="L55" s="27">
        <v>322892</v>
      </c>
    </row>
    <row r="56" spans="1:14">
      <c r="A56" s="25">
        <v>42278</v>
      </c>
      <c r="B56" s="27">
        <f>1587587+1392913</f>
        <v>2980500</v>
      </c>
      <c r="C56" s="27">
        <f>218683+652322</f>
        <v>871005</v>
      </c>
      <c r="D56" s="27">
        <v>2009780</v>
      </c>
      <c r="E56" s="27">
        <v>393647</v>
      </c>
      <c r="F56" s="27">
        <v>168251</v>
      </c>
      <c r="G56" s="27">
        <v>51880</v>
      </c>
      <c r="H56" s="27">
        <v>546329</v>
      </c>
      <c r="I56" s="27">
        <v>256629</v>
      </c>
      <c r="J56" s="27">
        <v>8113</v>
      </c>
      <c r="K56" s="27">
        <v>24882</v>
      </c>
      <c r="L56" s="27">
        <v>318105</v>
      </c>
    </row>
    <row r="57" spans="1:14">
      <c r="A57" s="25">
        <v>42309</v>
      </c>
      <c r="B57" s="27">
        <f>1549671+1423250</f>
        <v>2972921</v>
      </c>
      <c r="C57" s="27">
        <f>214083+657829</f>
        <v>871912</v>
      </c>
      <c r="D57" s="27">
        <v>2014972</v>
      </c>
      <c r="E57" s="27">
        <v>398557</v>
      </c>
      <c r="F57" s="27">
        <v>167631</v>
      </c>
      <c r="G57" s="27">
        <v>49799</v>
      </c>
      <c r="H57" s="27">
        <v>573506</v>
      </c>
      <c r="I57" s="27">
        <v>259195</v>
      </c>
      <c r="J57" s="27">
        <v>8191</v>
      </c>
      <c r="K57" s="27">
        <v>25776</v>
      </c>
      <c r="L57" s="27">
        <v>319456</v>
      </c>
    </row>
    <row r="58" spans="1:14" s="38" customFormat="1" ht="15.75" thickBot="1">
      <c r="A58" s="32">
        <v>42339</v>
      </c>
      <c r="B58" s="33">
        <f>1521680+1498913</f>
        <v>3020593</v>
      </c>
      <c r="C58" s="33">
        <f>208639+664276</f>
        <v>872915</v>
      </c>
      <c r="D58" s="33">
        <v>2025697</v>
      </c>
      <c r="E58" s="33">
        <v>404225</v>
      </c>
      <c r="F58" s="33">
        <v>170604</v>
      </c>
      <c r="G58" s="33">
        <v>48689</v>
      </c>
      <c r="H58" s="33">
        <v>607755</v>
      </c>
      <c r="I58" s="33">
        <v>261508</v>
      </c>
      <c r="J58" s="33">
        <v>9632</v>
      </c>
      <c r="K58" s="33">
        <v>27498</v>
      </c>
      <c r="L58" s="33">
        <v>307723</v>
      </c>
    </row>
    <row r="59" spans="1:14">
      <c r="A59" s="58">
        <v>42370</v>
      </c>
      <c r="B59" s="30">
        <v>3015657</v>
      </c>
      <c r="C59" s="31">
        <v>871826</v>
      </c>
      <c r="D59" s="31">
        <v>2046764</v>
      </c>
      <c r="E59" s="31">
        <v>408909</v>
      </c>
      <c r="F59" s="31">
        <v>173114</v>
      </c>
      <c r="G59" s="31">
        <v>47501</v>
      </c>
      <c r="H59" s="31">
        <v>632477</v>
      </c>
      <c r="I59" s="31">
        <v>263321</v>
      </c>
      <c r="J59" s="31">
        <v>8910</v>
      </c>
      <c r="K59" s="31">
        <v>27645</v>
      </c>
      <c r="L59" s="31">
        <v>318467</v>
      </c>
    </row>
    <row r="60" spans="1:14">
      <c r="A60" s="25">
        <v>42401</v>
      </c>
      <c r="B60" s="24">
        <v>2982766</v>
      </c>
      <c r="C60" s="27">
        <v>869779</v>
      </c>
      <c r="D60" s="27">
        <v>2044431</v>
      </c>
      <c r="E60" s="27">
        <v>418622</v>
      </c>
      <c r="F60" s="27">
        <v>175729</v>
      </c>
      <c r="G60" s="27">
        <v>45972</v>
      </c>
      <c r="H60" s="27">
        <v>659138</v>
      </c>
      <c r="I60" s="27">
        <v>263743</v>
      </c>
      <c r="J60" s="27">
        <v>8256</v>
      </c>
      <c r="K60" s="27">
        <v>26729</v>
      </c>
      <c r="L60" s="27">
        <v>307522</v>
      </c>
    </row>
    <row r="61" spans="1:14">
      <c r="A61" s="25">
        <v>42430</v>
      </c>
      <c r="B61" s="24">
        <v>2945552</v>
      </c>
      <c r="C61" s="27">
        <v>861770</v>
      </c>
      <c r="D61" s="27">
        <v>2045036</v>
      </c>
      <c r="E61" s="27">
        <v>419567</v>
      </c>
      <c r="F61" s="27">
        <v>178182</v>
      </c>
      <c r="G61" s="27">
        <v>44637</v>
      </c>
      <c r="H61" s="27">
        <v>687952</v>
      </c>
      <c r="I61" s="27">
        <v>264545</v>
      </c>
      <c r="J61" s="27">
        <v>8289</v>
      </c>
      <c r="K61" s="27">
        <v>27444</v>
      </c>
      <c r="L61" s="27">
        <v>310602</v>
      </c>
    </row>
    <row r="62" spans="1:14">
      <c r="A62" s="25">
        <v>42461</v>
      </c>
      <c r="B62" s="24">
        <v>2921871</v>
      </c>
      <c r="C62" s="27">
        <v>858126</v>
      </c>
      <c r="D62" s="27">
        <v>2043889</v>
      </c>
      <c r="E62" s="27">
        <v>423628</v>
      </c>
      <c r="F62" s="27">
        <v>179571</v>
      </c>
      <c r="G62" s="27">
        <v>44167</v>
      </c>
      <c r="H62" s="27">
        <v>699551</v>
      </c>
      <c r="I62" s="27">
        <v>264238</v>
      </c>
      <c r="J62" s="27">
        <v>8325</v>
      </c>
      <c r="K62" s="27">
        <v>28060</v>
      </c>
      <c r="L62" s="27">
        <v>312718</v>
      </c>
    </row>
    <row r="63" spans="1:14">
      <c r="A63" s="25">
        <v>42491</v>
      </c>
      <c r="B63" s="24">
        <v>2911641</v>
      </c>
      <c r="C63" s="27">
        <v>858297</v>
      </c>
      <c r="D63" s="27">
        <v>2035803</v>
      </c>
      <c r="E63" s="27">
        <v>424853</v>
      </c>
      <c r="F63" s="27">
        <v>181407</v>
      </c>
      <c r="G63" s="27">
        <v>43575</v>
      </c>
      <c r="H63" s="27">
        <v>716462</v>
      </c>
      <c r="I63" s="27">
        <v>265128</v>
      </c>
      <c r="J63" s="27">
        <v>8125</v>
      </c>
      <c r="K63" s="27">
        <v>28350</v>
      </c>
      <c r="L63" s="27">
        <v>310835</v>
      </c>
    </row>
    <row r="64" spans="1:14">
      <c r="A64" s="25">
        <v>42522</v>
      </c>
      <c r="B64" s="24">
        <v>2898245</v>
      </c>
      <c r="C64" s="27">
        <v>856903</v>
      </c>
      <c r="D64" s="27">
        <v>2043641</v>
      </c>
      <c r="E64" s="27">
        <v>423770</v>
      </c>
      <c r="F64" s="27">
        <v>183787</v>
      </c>
      <c r="G64" s="27">
        <v>42949</v>
      </c>
      <c r="H64" s="27">
        <v>729709</v>
      </c>
      <c r="I64" s="27">
        <v>266057</v>
      </c>
      <c r="J64" s="27">
        <v>4589</v>
      </c>
      <c r="K64" s="27">
        <v>19434</v>
      </c>
      <c r="L64" s="27">
        <v>309027</v>
      </c>
    </row>
    <row r="65" spans="1:12">
      <c r="A65" s="25">
        <v>42552</v>
      </c>
      <c r="B65" s="24">
        <v>2939969</v>
      </c>
      <c r="C65" s="27">
        <v>860449</v>
      </c>
      <c r="D65" s="27">
        <v>2043242</v>
      </c>
      <c r="E65" s="27">
        <v>419126</v>
      </c>
      <c r="F65" s="27">
        <v>186327</v>
      </c>
      <c r="G65" s="27">
        <v>42096</v>
      </c>
      <c r="H65" s="27">
        <v>750693</v>
      </c>
      <c r="I65" s="27">
        <v>267784</v>
      </c>
      <c r="J65" s="27">
        <v>4688</v>
      </c>
      <c r="K65" s="27">
        <v>19748</v>
      </c>
      <c r="L65" s="27">
        <v>313862</v>
      </c>
    </row>
    <row r="66" spans="1:12">
      <c r="A66" s="25">
        <v>42583</v>
      </c>
      <c r="B66" s="24">
        <v>2964029</v>
      </c>
      <c r="C66" s="27">
        <v>859716</v>
      </c>
      <c r="D66" s="27">
        <v>2042503</v>
      </c>
      <c r="E66" s="27">
        <v>417980</v>
      </c>
      <c r="F66" s="27">
        <v>189552</v>
      </c>
      <c r="G66" s="27">
        <v>41481</v>
      </c>
      <c r="H66" s="27">
        <v>772384</v>
      </c>
      <c r="I66" s="27">
        <v>270456</v>
      </c>
      <c r="J66" s="27">
        <v>4794</v>
      </c>
      <c r="K66" s="27">
        <v>20635</v>
      </c>
      <c r="L66" s="27">
        <v>316206</v>
      </c>
    </row>
    <row r="67" spans="1:12">
      <c r="A67" s="25">
        <v>42614</v>
      </c>
      <c r="B67" s="24">
        <v>2865591</v>
      </c>
      <c r="C67" s="27">
        <v>857593</v>
      </c>
      <c r="D67" s="27">
        <v>2038352</v>
      </c>
      <c r="E67" s="27">
        <v>413447</v>
      </c>
      <c r="F67" s="27">
        <v>193235</v>
      </c>
      <c r="G67" s="27">
        <v>40952</v>
      </c>
      <c r="H67" s="27">
        <v>795368</v>
      </c>
      <c r="I67" s="27">
        <v>273010</v>
      </c>
      <c r="J67" s="27">
        <v>4905</v>
      </c>
      <c r="K67" s="27">
        <v>21422</v>
      </c>
      <c r="L67" s="27">
        <v>318369</v>
      </c>
    </row>
    <row r="68" spans="1:12">
      <c r="A68" s="25">
        <v>42644</v>
      </c>
      <c r="B68" s="24">
        <v>2814951</v>
      </c>
      <c r="C68" s="27">
        <v>854265</v>
      </c>
      <c r="D68" s="27">
        <v>2046782</v>
      </c>
      <c r="E68" s="27">
        <v>407172</v>
      </c>
      <c r="F68" s="27">
        <v>198462</v>
      </c>
      <c r="G68" s="27">
        <v>40168</v>
      </c>
      <c r="H68" s="27">
        <v>817051</v>
      </c>
      <c r="I68" s="27">
        <v>276429</v>
      </c>
      <c r="J68" s="27">
        <v>4980</v>
      </c>
      <c r="K68" s="27">
        <v>22182</v>
      </c>
      <c r="L68" s="27">
        <v>321902</v>
      </c>
    </row>
    <row r="69" spans="1:12">
      <c r="A69" s="89">
        <v>42675</v>
      </c>
      <c r="B69" s="90">
        <v>2715751</v>
      </c>
      <c r="C69" s="91">
        <v>853558</v>
      </c>
      <c r="D69" s="91">
        <v>2055918</v>
      </c>
      <c r="E69" s="91">
        <v>405370</v>
      </c>
      <c r="F69" s="91">
        <v>204422</v>
      </c>
      <c r="G69" s="91">
        <v>39267</v>
      </c>
      <c r="H69" s="91">
        <v>841343</v>
      </c>
      <c r="I69" s="91">
        <v>280293</v>
      </c>
      <c r="J69" s="91">
        <v>4987</v>
      </c>
      <c r="K69" s="91">
        <v>22446</v>
      </c>
      <c r="L69" s="91">
        <v>321490</v>
      </c>
    </row>
    <row r="70" spans="1:12" s="38" customFormat="1" ht="15.75" thickBot="1">
      <c r="A70" s="32">
        <v>42705</v>
      </c>
      <c r="B70" s="34">
        <v>2751508</v>
      </c>
      <c r="C70" s="33">
        <v>858813</v>
      </c>
      <c r="D70" s="33">
        <v>2069197</v>
      </c>
      <c r="E70" s="33">
        <v>402060</v>
      </c>
      <c r="F70" s="33">
        <v>208380</v>
      </c>
      <c r="G70" s="33">
        <v>38058</v>
      </c>
      <c r="H70" s="33">
        <v>876377</v>
      </c>
      <c r="I70" s="33">
        <v>285081</v>
      </c>
      <c r="J70" s="33">
        <v>5002</v>
      </c>
      <c r="K70" s="33">
        <v>22803</v>
      </c>
      <c r="L70" s="33">
        <v>322650</v>
      </c>
    </row>
    <row r="71" spans="1:12">
      <c r="A71" s="58">
        <v>42736</v>
      </c>
      <c r="B71" s="30">
        <v>2749823</v>
      </c>
      <c r="C71" s="31">
        <v>858448</v>
      </c>
      <c r="D71" s="30">
        <v>2075359</v>
      </c>
      <c r="E71" s="30">
        <v>400339</v>
      </c>
      <c r="F71" s="31">
        <v>210026</v>
      </c>
      <c r="G71" s="31">
        <v>37455</v>
      </c>
      <c r="H71" s="30">
        <v>894180</v>
      </c>
      <c r="I71" s="30">
        <v>289309</v>
      </c>
      <c r="J71" s="110">
        <v>4411</v>
      </c>
      <c r="K71" s="110">
        <v>30153</v>
      </c>
      <c r="L71" s="110">
        <v>294449</v>
      </c>
    </row>
    <row r="72" spans="1:12">
      <c r="A72" s="25">
        <v>42767</v>
      </c>
      <c r="B72" s="24">
        <v>2729807</v>
      </c>
      <c r="C72" s="27">
        <v>854924</v>
      </c>
      <c r="D72" s="24">
        <v>2073583</v>
      </c>
      <c r="E72" s="24">
        <v>396394</v>
      </c>
      <c r="F72" s="27">
        <v>212988</v>
      </c>
      <c r="G72" s="27">
        <v>36578</v>
      </c>
      <c r="H72" s="24">
        <v>897263</v>
      </c>
      <c r="I72" s="24">
        <v>292484</v>
      </c>
      <c r="J72" s="7">
        <v>4395</v>
      </c>
      <c r="K72" s="7">
        <v>30409</v>
      </c>
      <c r="L72" s="7">
        <v>294529</v>
      </c>
    </row>
    <row r="73" spans="1:12">
      <c r="A73" s="25">
        <v>42795</v>
      </c>
      <c r="B73" s="24">
        <v>2696177</v>
      </c>
      <c r="C73" s="27">
        <v>849842</v>
      </c>
      <c r="D73" s="24">
        <v>2100564</v>
      </c>
      <c r="E73" s="24">
        <v>395458</v>
      </c>
      <c r="F73" s="27">
        <v>215990</v>
      </c>
      <c r="G73" s="27">
        <v>35879</v>
      </c>
      <c r="H73" s="24">
        <v>911985</v>
      </c>
      <c r="I73" s="24">
        <v>296389</v>
      </c>
      <c r="J73" s="7">
        <v>4377</v>
      </c>
      <c r="K73" s="7">
        <v>30692</v>
      </c>
      <c r="L73" s="7">
        <v>294065</v>
      </c>
    </row>
    <row r="74" spans="1:12">
      <c r="A74" s="58">
        <v>42826</v>
      </c>
      <c r="B74" s="24">
        <v>2667244</v>
      </c>
      <c r="C74" s="27">
        <v>848890</v>
      </c>
      <c r="D74" s="24">
        <v>2089167</v>
      </c>
      <c r="E74" s="24">
        <v>396884</v>
      </c>
      <c r="F74" s="27">
        <v>218700</v>
      </c>
      <c r="G74" s="27">
        <v>35073</v>
      </c>
      <c r="H74" s="24">
        <v>923796</v>
      </c>
      <c r="I74" s="24">
        <v>298156</v>
      </c>
      <c r="J74" s="7">
        <v>4346</v>
      </c>
      <c r="K74" s="7">
        <v>30792</v>
      </c>
      <c r="L74" s="7">
        <v>294082</v>
      </c>
    </row>
    <row r="75" spans="1:12">
      <c r="A75" s="25">
        <v>42856</v>
      </c>
      <c r="B75" s="24">
        <v>2640356</v>
      </c>
      <c r="C75" s="27">
        <v>846875</v>
      </c>
      <c r="D75" s="24">
        <v>2075414</v>
      </c>
      <c r="E75" s="24">
        <v>392683</v>
      </c>
      <c r="F75" s="27">
        <v>221700</v>
      </c>
      <c r="G75" s="27">
        <v>34393</v>
      </c>
      <c r="H75" s="24">
        <v>938602</v>
      </c>
      <c r="I75" s="24">
        <v>301937</v>
      </c>
      <c r="J75" s="7">
        <v>4304</v>
      </c>
      <c r="K75" s="7">
        <v>31078</v>
      </c>
      <c r="L75" s="7">
        <v>294196</v>
      </c>
    </row>
    <row r="76" spans="1:12">
      <c r="A76" s="25">
        <v>42887</v>
      </c>
      <c r="B76" s="24">
        <v>2627338</v>
      </c>
      <c r="C76" s="27">
        <v>845088</v>
      </c>
      <c r="D76" s="24">
        <v>2069273</v>
      </c>
      <c r="E76" s="24">
        <v>387268</v>
      </c>
      <c r="F76" s="27">
        <v>224054</v>
      </c>
      <c r="G76" s="27">
        <v>34069</v>
      </c>
      <c r="H76" s="24">
        <v>948942</v>
      </c>
      <c r="I76" s="24">
        <v>303458</v>
      </c>
      <c r="J76" s="7">
        <v>4247</v>
      </c>
      <c r="K76" s="7">
        <v>31314</v>
      </c>
      <c r="L76" s="7">
        <v>294313</v>
      </c>
    </row>
    <row r="77" spans="1:12">
      <c r="A77" s="25">
        <v>42917</v>
      </c>
      <c r="B77" s="24">
        <v>2610300</v>
      </c>
      <c r="C77" s="27">
        <v>845032</v>
      </c>
      <c r="D77" s="24">
        <v>2066860</v>
      </c>
      <c r="E77" s="24">
        <v>380315</v>
      </c>
      <c r="F77" s="8">
        <v>225950</v>
      </c>
      <c r="G77" s="8">
        <v>33623</v>
      </c>
      <c r="H77" s="24">
        <v>960470</v>
      </c>
      <c r="I77" s="24">
        <v>304487</v>
      </c>
      <c r="J77" s="7">
        <v>4213</v>
      </c>
      <c r="K77" s="7">
        <v>31404</v>
      </c>
      <c r="L77" s="7">
        <v>294674</v>
      </c>
    </row>
    <row r="78" spans="1:12">
      <c r="A78" s="25">
        <v>42948</v>
      </c>
      <c r="B78" s="24">
        <v>2592628</v>
      </c>
      <c r="C78" s="27">
        <v>844877</v>
      </c>
      <c r="D78" s="24">
        <v>2064914</v>
      </c>
      <c r="E78" s="24">
        <v>376974</v>
      </c>
      <c r="F78" s="8">
        <v>228102</v>
      </c>
      <c r="G78" s="8">
        <v>33118</v>
      </c>
      <c r="H78" s="24">
        <v>978517</v>
      </c>
      <c r="I78" s="24">
        <v>306643</v>
      </c>
      <c r="J78" s="7">
        <v>4185</v>
      </c>
      <c r="K78" s="7">
        <v>31672</v>
      </c>
      <c r="L78" s="7">
        <v>294860</v>
      </c>
    </row>
    <row r="79" spans="1:12">
      <c r="A79" s="25">
        <v>42979</v>
      </c>
      <c r="B79" s="24">
        <v>2572091</v>
      </c>
      <c r="C79" s="27">
        <v>843945</v>
      </c>
      <c r="D79" s="24">
        <v>2059278</v>
      </c>
      <c r="E79" s="24">
        <v>373113</v>
      </c>
      <c r="F79" s="8">
        <v>230819</v>
      </c>
      <c r="G79" s="8">
        <v>32581</v>
      </c>
      <c r="H79" s="24">
        <v>996440</v>
      </c>
      <c r="I79" s="24">
        <v>309476</v>
      </c>
      <c r="J79" s="7">
        <v>4165</v>
      </c>
      <c r="K79" s="7">
        <v>31901</v>
      </c>
      <c r="L79" s="7">
        <v>295047</v>
      </c>
    </row>
    <row r="80" spans="1:12">
      <c r="A80" s="25">
        <v>43009</v>
      </c>
      <c r="B80" s="27">
        <v>2542489</v>
      </c>
      <c r="C80" s="27">
        <v>842775</v>
      </c>
      <c r="D80" s="27">
        <v>2054117.0000000002</v>
      </c>
      <c r="E80" s="27">
        <v>370320.99999999994</v>
      </c>
      <c r="F80" s="8">
        <v>232623</v>
      </c>
      <c r="G80" s="8">
        <v>32258</v>
      </c>
      <c r="H80" s="24">
        <v>1011518</v>
      </c>
      <c r="I80" s="24">
        <v>310622</v>
      </c>
      <c r="J80" s="7">
        <v>4194</v>
      </c>
      <c r="K80" s="7">
        <v>32342</v>
      </c>
      <c r="L80" s="7">
        <v>295802</v>
      </c>
    </row>
    <row r="81" spans="1:12">
      <c r="A81" s="25">
        <v>43040</v>
      </c>
      <c r="B81" s="27">
        <v>2532469</v>
      </c>
      <c r="C81" s="27">
        <v>842051</v>
      </c>
      <c r="D81" s="27">
        <v>2044672</v>
      </c>
      <c r="E81" s="27">
        <v>367237</v>
      </c>
      <c r="F81" s="8">
        <v>234700</v>
      </c>
      <c r="G81" s="8">
        <v>31852</v>
      </c>
      <c r="H81" s="24">
        <v>1029804</v>
      </c>
      <c r="I81" s="24">
        <v>311044</v>
      </c>
      <c r="J81" s="136">
        <v>4009</v>
      </c>
      <c r="K81" s="136">
        <v>31447</v>
      </c>
      <c r="L81" s="136">
        <v>291636</v>
      </c>
    </row>
    <row r="82" spans="1:12" ht="15.75" thickBot="1">
      <c r="A82" s="32">
        <v>43070</v>
      </c>
      <c r="B82" s="33">
        <v>2577153</v>
      </c>
      <c r="C82" s="33">
        <v>849533</v>
      </c>
      <c r="D82" s="33">
        <v>2041592</v>
      </c>
      <c r="E82" s="33">
        <v>364383.99999999994</v>
      </c>
      <c r="F82" s="95">
        <v>236058</v>
      </c>
      <c r="G82" s="95">
        <v>31714</v>
      </c>
      <c r="H82" s="34">
        <v>1056766</v>
      </c>
      <c r="I82" s="34">
        <v>311075</v>
      </c>
      <c r="J82" s="111">
        <v>3984</v>
      </c>
      <c r="K82" s="111">
        <v>32025</v>
      </c>
      <c r="L82" s="111">
        <v>291524</v>
      </c>
    </row>
    <row r="83" spans="1:12">
      <c r="A83" s="58">
        <v>43101</v>
      </c>
      <c r="B83" s="110">
        <v>2578492</v>
      </c>
      <c r="C83" s="110">
        <v>849358</v>
      </c>
      <c r="D83" s="110">
        <v>2031263</v>
      </c>
      <c r="E83" s="137">
        <v>362301</v>
      </c>
      <c r="F83" s="110">
        <v>238221</v>
      </c>
      <c r="G83" s="110">
        <v>31298</v>
      </c>
      <c r="H83" s="61">
        <v>1073919</v>
      </c>
      <c r="I83" s="61">
        <v>311380</v>
      </c>
      <c r="J83" s="110">
        <v>3888</v>
      </c>
      <c r="K83" s="110">
        <v>32242</v>
      </c>
      <c r="L83" s="110">
        <v>287322</v>
      </c>
    </row>
    <row r="84" spans="1:12">
      <c r="A84" s="58">
        <v>43132</v>
      </c>
      <c r="B84" s="7">
        <v>2549470</v>
      </c>
      <c r="C84" s="7">
        <v>847824</v>
      </c>
      <c r="D84" s="137">
        <v>2020009</v>
      </c>
      <c r="E84" s="137">
        <v>359255</v>
      </c>
      <c r="F84" s="7">
        <v>239812</v>
      </c>
      <c r="G84" s="7">
        <v>30625</v>
      </c>
      <c r="H84" s="61">
        <v>1085392</v>
      </c>
      <c r="I84" s="61">
        <v>310969</v>
      </c>
      <c r="J84" s="7">
        <v>3855</v>
      </c>
      <c r="K84" s="7">
        <v>32345</v>
      </c>
      <c r="L84" s="7">
        <v>286812</v>
      </c>
    </row>
    <row r="85" spans="1:12">
      <c r="A85" s="58">
        <v>43160</v>
      </c>
      <c r="B85" s="7">
        <v>2503276</v>
      </c>
      <c r="C85" s="7">
        <v>849644</v>
      </c>
      <c r="D85" s="137">
        <v>2006866</v>
      </c>
      <c r="E85" s="137">
        <v>357838</v>
      </c>
      <c r="F85" s="7">
        <v>242400</v>
      </c>
      <c r="G85" s="7">
        <v>30015</v>
      </c>
      <c r="H85" s="61">
        <v>1099028</v>
      </c>
      <c r="I85" s="61">
        <v>310924</v>
      </c>
      <c r="J85" s="7">
        <v>3837</v>
      </c>
      <c r="K85" s="7">
        <v>32308</v>
      </c>
      <c r="L85" s="7">
        <v>286860</v>
      </c>
    </row>
    <row r="86" spans="1:12">
      <c r="A86" s="58">
        <v>43191</v>
      </c>
      <c r="B86" s="7">
        <v>2482908</v>
      </c>
      <c r="C86" s="7">
        <v>853574</v>
      </c>
      <c r="D86" s="137">
        <v>2007922</v>
      </c>
      <c r="E86" s="137">
        <v>358010</v>
      </c>
      <c r="F86" s="7">
        <v>245128</v>
      </c>
      <c r="G86" s="7">
        <v>29484</v>
      </c>
      <c r="H86" s="61">
        <v>1109130</v>
      </c>
      <c r="I86" s="61">
        <v>310974</v>
      </c>
      <c r="J86" s="7">
        <v>3799</v>
      </c>
      <c r="K86" s="7">
        <v>32940</v>
      </c>
      <c r="L86" s="7">
        <v>285452</v>
      </c>
    </row>
    <row r="87" spans="1:12">
      <c r="A87" s="58">
        <v>43221</v>
      </c>
      <c r="B87" s="7">
        <v>2452435</v>
      </c>
      <c r="C87" s="7">
        <v>856561</v>
      </c>
      <c r="D87" s="137">
        <v>2001334</v>
      </c>
      <c r="E87" s="137">
        <v>358476</v>
      </c>
      <c r="F87" s="7">
        <v>247896</v>
      </c>
      <c r="G87" s="7">
        <v>28805</v>
      </c>
      <c r="H87" s="61">
        <v>1116848</v>
      </c>
      <c r="I87" s="61">
        <v>307872</v>
      </c>
      <c r="J87" s="7">
        <v>3686</v>
      </c>
      <c r="K87" s="7">
        <v>33185</v>
      </c>
      <c r="L87" s="7">
        <v>278885</v>
      </c>
    </row>
    <row r="88" spans="1:12">
      <c r="A88" s="58">
        <v>43252</v>
      </c>
      <c r="B88" s="7">
        <v>2417485</v>
      </c>
      <c r="C88" s="7">
        <v>858117</v>
      </c>
      <c r="D88" s="137">
        <v>1983384</v>
      </c>
      <c r="E88" s="137">
        <v>359341</v>
      </c>
      <c r="F88" s="7">
        <v>251140</v>
      </c>
      <c r="G88" s="7">
        <v>28265</v>
      </c>
      <c r="H88" s="61">
        <v>1123987</v>
      </c>
      <c r="I88" s="61">
        <v>307851</v>
      </c>
      <c r="J88" s="7">
        <v>3650</v>
      </c>
      <c r="K88" s="7">
        <v>34131</v>
      </c>
      <c r="L88" s="7">
        <v>279025</v>
      </c>
    </row>
    <row r="89" spans="1:12">
      <c r="A89" s="58">
        <v>43282</v>
      </c>
      <c r="B89" s="7">
        <v>2403404</v>
      </c>
      <c r="C89" s="7">
        <v>859302</v>
      </c>
      <c r="D89" s="7">
        <v>1980065</v>
      </c>
      <c r="E89" s="7">
        <v>358401</v>
      </c>
      <c r="F89" s="7">
        <v>254727</v>
      </c>
      <c r="G89" s="7">
        <v>27991</v>
      </c>
      <c r="H89" s="7">
        <v>1138396</v>
      </c>
      <c r="I89" s="7">
        <v>310360</v>
      </c>
      <c r="J89" s="7">
        <v>3583</v>
      </c>
      <c r="K89" s="7">
        <v>33465</v>
      </c>
      <c r="L89" s="7">
        <v>277304</v>
      </c>
    </row>
    <row r="90" spans="1:12">
      <c r="A90" s="58">
        <v>43313</v>
      </c>
      <c r="B90" s="7">
        <v>2396981</v>
      </c>
      <c r="C90" s="7">
        <v>857287</v>
      </c>
      <c r="D90" s="7">
        <v>1977029</v>
      </c>
      <c r="E90" s="7">
        <v>358843</v>
      </c>
      <c r="F90" s="7">
        <v>258160</v>
      </c>
      <c r="G90" s="7">
        <v>27564</v>
      </c>
      <c r="H90" s="7">
        <v>1163520</v>
      </c>
      <c r="I90" s="7">
        <v>314374</v>
      </c>
      <c r="J90" s="7">
        <v>3542</v>
      </c>
      <c r="K90" s="7">
        <v>34186</v>
      </c>
      <c r="L90" s="7">
        <v>275129</v>
      </c>
    </row>
    <row r="91" spans="1:12">
      <c r="A91" s="58">
        <v>43344</v>
      </c>
      <c r="B91" s="7">
        <v>2353193</v>
      </c>
      <c r="C91" s="7">
        <v>861237</v>
      </c>
      <c r="D91" s="7">
        <v>1971555</v>
      </c>
      <c r="E91" s="7">
        <v>360361</v>
      </c>
      <c r="F91" s="7">
        <v>260984</v>
      </c>
      <c r="G91" s="7">
        <v>27148</v>
      </c>
      <c r="H91" s="7">
        <v>1178669</v>
      </c>
      <c r="I91" s="7">
        <v>318920</v>
      </c>
      <c r="J91" s="7">
        <v>3456</v>
      </c>
      <c r="K91" s="7">
        <v>33018</v>
      </c>
      <c r="L91" s="7">
        <v>272123</v>
      </c>
    </row>
    <row r="92" spans="1:12">
      <c r="A92" s="58">
        <v>43374</v>
      </c>
      <c r="B92" s="7">
        <v>2359188</v>
      </c>
      <c r="C92" s="7">
        <v>833275</v>
      </c>
      <c r="D92" s="7">
        <v>1969459</v>
      </c>
      <c r="E92" s="7">
        <v>365703</v>
      </c>
      <c r="F92" s="7">
        <v>264836</v>
      </c>
      <c r="G92" s="7">
        <v>26828</v>
      </c>
      <c r="H92" s="7">
        <v>1197127</v>
      </c>
      <c r="I92" s="7">
        <v>324612</v>
      </c>
      <c r="J92" s="7">
        <v>3209</v>
      </c>
      <c r="K92" s="7">
        <v>28745</v>
      </c>
      <c r="L92" s="7">
        <v>253331</v>
      </c>
    </row>
    <row r="93" spans="1:12">
      <c r="A93" s="58">
        <v>43405</v>
      </c>
      <c r="B93" s="136">
        <v>2355650</v>
      </c>
      <c r="C93" s="136">
        <v>839738</v>
      </c>
      <c r="D93" s="136">
        <v>1965143</v>
      </c>
      <c r="E93" s="136">
        <v>363891</v>
      </c>
      <c r="F93" s="7">
        <v>268125</v>
      </c>
      <c r="G93" s="7">
        <v>26295</v>
      </c>
      <c r="H93" s="136">
        <v>1220434</v>
      </c>
      <c r="I93" s="136">
        <v>330108</v>
      </c>
      <c r="J93" s="136">
        <v>3370</v>
      </c>
      <c r="K93" s="136">
        <v>32669</v>
      </c>
      <c r="L93" s="136">
        <v>268936</v>
      </c>
    </row>
    <row r="94" spans="1:12" ht="15.75" thickBot="1">
      <c r="A94" s="32">
        <v>43435</v>
      </c>
      <c r="B94" s="111">
        <v>2370091</v>
      </c>
      <c r="C94" s="111">
        <v>848742</v>
      </c>
      <c r="D94" s="111">
        <v>1979832</v>
      </c>
      <c r="E94" s="111">
        <v>364971</v>
      </c>
      <c r="F94" s="104">
        <v>271248</v>
      </c>
      <c r="G94" s="104">
        <v>25856</v>
      </c>
      <c r="H94" s="111">
        <v>1243878</v>
      </c>
      <c r="I94" s="111">
        <v>335074</v>
      </c>
      <c r="J94" s="111">
        <v>3365</v>
      </c>
      <c r="K94" s="111">
        <v>32538</v>
      </c>
      <c r="L94" s="111">
        <v>266851</v>
      </c>
    </row>
    <row r="95" spans="1:12">
      <c r="A95" s="58">
        <v>43466</v>
      </c>
      <c r="B95" s="243">
        <v>2351778</v>
      </c>
      <c r="C95" s="109">
        <v>848107</v>
      </c>
      <c r="D95" s="109">
        <v>1972532</v>
      </c>
      <c r="E95" s="109">
        <v>361928</v>
      </c>
      <c r="F95" s="109">
        <v>274727</v>
      </c>
      <c r="G95" s="109">
        <v>25368</v>
      </c>
      <c r="H95" s="109">
        <v>1269283</v>
      </c>
      <c r="I95" s="109">
        <v>342003</v>
      </c>
      <c r="J95" s="109">
        <v>3362</v>
      </c>
      <c r="K95" s="109">
        <v>32823</v>
      </c>
      <c r="L95" s="109">
        <v>267809</v>
      </c>
    </row>
    <row r="96" spans="1:12">
      <c r="A96" s="58">
        <v>43497</v>
      </c>
      <c r="B96" s="242">
        <v>2339599</v>
      </c>
      <c r="C96" s="8">
        <v>836329</v>
      </c>
      <c r="D96" s="8">
        <v>1965780</v>
      </c>
      <c r="E96" s="8">
        <v>363436</v>
      </c>
      <c r="F96" s="8">
        <v>278238</v>
      </c>
      <c r="G96" s="8">
        <v>24850</v>
      </c>
      <c r="H96" s="8">
        <v>1296007</v>
      </c>
      <c r="I96" s="8">
        <v>349019</v>
      </c>
      <c r="J96" s="8">
        <v>3301</v>
      </c>
      <c r="K96" s="8">
        <v>32490</v>
      </c>
      <c r="L96" s="8">
        <v>265174</v>
      </c>
    </row>
    <row r="97" spans="1:12">
      <c r="A97" s="58">
        <v>43525</v>
      </c>
      <c r="B97" s="242">
        <v>2320253</v>
      </c>
      <c r="C97" s="8">
        <v>837390</v>
      </c>
      <c r="D97" s="8">
        <v>1978626</v>
      </c>
      <c r="E97" s="8">
        <v>362981</v>
      </c>
      <c r="F97" s="8">
        <v>281787</v>
      </c>
      <c r="G97" s="8">
        <v>24405</v>
      </c>
      <c r="H97" s="8">
        <v>1308026</v>
      </c>
      <c r="I97" s="8">
        <v>354598</v>
      </c>
      <c r="J97" s="8">
        <v>3268</v>
      </c>
      <c r="K97" s="8">
        <v>31911</v>
      </c>
      <c r="L97" s="8">
        <v>262842</v>
      </c>
    </row>
    <row r="98" spans="1:12">
      <c r="A98" s="58">
        <v>43556</v>
      </c>
      <c r="B98" s="242">
        <v>2309822</v>
      </c>
      <c r="C98" s="8">
        <v>833222</v>
      </c>
      <c r="D98" s="8">
        <v>1982699</v>
      </c>
      <c r="E98" s="8">
        <v>364367</v>
      </c>
      <c r="F98" s="8">
        <v>284822</v>
      </c>
      <c r="G98" s="8">
        <v>23884</v>
      </c>
      <c r="H98" s="8">
        <v>1323347</v>
      </c>
      <c r="I98" s="8">
        <v>358003</v>
      </c>
      <c r="J98" s="8">
        <v>3215</v>
      </c>
      <c r="K98" s="8">
        <v>31511</v>
      </c>
      <c r="L98" s="8">
        <v>260504</v>
      </c>
    </row>
    <row r="99" spans="1:12">
      <c r="A99" s="58">
        <v>43586</v>
      </c>
      <c r="B99" s="242">
        <v>2307998</v>
      </c>
      <c r="C99" s="8">
        <v>831439</v>
      </c>
      <c r="D99" s="8">
        <v>1971791</v>
      </c>
      <c r="E99" s="8">
        <v>365062</v>
      </c>
      <c r="F99" s="8">
        <v>287377</v>
      </c>
      <c r="G99" s="8">
        <v>23456</v>
      </c>
      <c r="H99" s="8">
        <v>1330480</v>
      </c>
      <c r="I99" s="8">
        <v>362139</v>
      </c>
      <c r="J99" s="8">
        <v>3187</v>
      </c>
      <c r="K99" s="8">
        <v>31083</v>
      </c>
      <c r="L99" s="8">
        <v>258188</v>
      </c>
    </row>
    <row r="100" spans="1:12">
      <c r="A100" s="58">
        <v>43617</v>
      </c>
      <c r="B100" s="242">
        <v>2332826</v>
      </c>
      <c r="C100" s="8">
        <v>833633</v>
      </c>
      <c r="D100" s="8">
        <v>1954160</v>
      </c>
      <c r="E100" s="8">
        <v>367130</v>
      </c>
      <c r="F100" s="8">
        <v>289729</v>
      </c>
      <c r="G100" s="8">
        <v>22661</v>
      </c>
      <c r="H100" s="8">
        <v>1338355</v>
      </c>
      <c r="I100" s="8">
        <v>366545</v>
      </c>
      <c r="J100" s="8">
        <v>3130</v>
      </c>
      <c r="K100" s="8">
        <v>30688</v>
      </c>
      <c r="L100" s="8">
        <v>255392</v>
      </c>
    </row>
    <row r="102" spans="1:12">
      <c r="B102" s="271"/>
    </row>
    <row r="106" spans="1:12">
      <c r="B106" s="29" t="s">
        <v>346</v>
      </c>
    </row>
  </sheetData>
  <mergeCells count="158">
    <mergeCell ref="B40:C40"/>
    <mergeCell ref="D40:E40"/>
    <mergeCell ref="F40:G40"/>
    <mergeCell ref="H40:I40"/>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D18:E18"/>
    <mergeCell ref="F18:G18"/>
    <mergeCell ref="H18:I18"/>
    <mergeCell ref="B19:C19"/>
    <mergeCell ref="D19:E19"/>
    <mergeCell ref="F19:G19"/>
    <mergeCell ref="H19:I19"/>
    <mergeCell ref="B18:C18"/>
    <mergeCell ref="D16:E16"/>
    <mergeCell ref="F16:G16"/>
    <mergeCell ref="H16:I16"/>
    <mergeCell ref="B17:C17"/>
    <mergeCell ref="D17:E17"/>
    <mergeCell ref="F17:G17"/>
    <mergeCell ref="H17:I17"/>
    <mergeCell ref="D14:E14"/>
    <mergeCell ref="F14:G14"/>
    <mergeCell ref="H14:I14"/>
    <mergeCell ref="B15:C15"/>
    <mergeCell ref="D15:E15"/>
    <mergeCell ref="F15:G15"/>
    <mergeCell ref="H15:I15"/>
    <mergeCell ref="B14:C14"/>
    <mergeCell ref="B16:C16"/>
    <mergeCell ref="D12:E12"/>
    <mergeCell ref="F12:G12"/>
    <mergeCell ref="H12:I12"/>
    <mergeCell ref="B13:C13"/>
    <mergeCell ref="D13:E13"/>
    <mergeCell ref="F13:G13"/>
    <mergeCell ref="H13:I13"/>
    <mergeCell ref="D10:E10"/>
    <mergeCell ref="F10:G10"/>
    <mergeCell ref="H10:I10"/>
    <mergeCell ref="B11:C11"/>
    <mergeCell ref="D11:E11"/>
    <mergeCell ref="F11:G11"/>
    <mergeCell ref="H11:I11"/>
    <mergeCell ref="B10:C10"/>
    <mergeCell ref="B12:C12"/>
    <mergeCell ref="D8:E8"/>
    <mergeCell ref="F8:G8"/>
    <mergeCell ref="H8:I8"/>
    <mergeCell ref="B9:C9"/>
    <mergeCell ref="D9:E9"/>
    <mergeCell ref="F9:G9"/>
    <mergeCell ref="H9:I9"/>
    <mergeCell ref="D6:E6"/>
    <mergeCell ref="F6:G6"/>
    <mergeCell ref="H6:I6"/>
    <mergeCell ref="B7:C7"/>
    <mergeCell ref="D7:E7"/>
    <mergeCell ref="F7:G7"/>
    <mergeCell ref="H7:I7"/>
    <mergeCell ref="B8:C8"/>
    <mergeCell ref="J1:L1"/>
    <mergeCell ref="B3:C3"/>
    <mergeCell ref="D3:E3"/>
    <mergeCell ref="F3:G3"/>
    <mergeCell ref="H3:I3"/>
    <mergeCell ref="A1:A2"/>
    <mergeCell ref="B1:C1"/>
    <mergeCell ref="B4:C4"/>
    <mergeCell ref="B6:C6"/>
    <mergeCell ref="D4:E4"/>
    <mergeCell ref="F4:G4"/>
    <mergeCell ref="H4:I4"/>
    <mergeCell ref="B5:C5"/>
    <mergeCell ref="D5:E5"/>
    <mergeCell ref="F5:G5"/>
    <mergeCell ref="H5:I5"/>
    <mergeCell ref="D1:E1"/>
    <mergeCell ref="F1:G1"/>
    <mergeCell ref="H1:I1"/>
  </mergeCells>
  <conditionalFormatting sqref="B3:B22 D3:D22 F4:F22 J11:L16 H11:H22">
    <cfRule type="cellIs" dxfId="7" priority="1" stopIfTrue="1" operator="lessThan">
      <formula>0</formula>
    </cfRule>
  </conditionalFormatting>
  <conditionalFormatting sqref="L3:L4 H3:H10">
    <cfRule type="cellIs" dxfId="6" priority="2" stopIfTrue="1" operator="lessThan">
      <formula>0</formula>
    </cfRule>
    <cfRule type="cellIs" dxfId="5" priority="3" stopIfTrue="1" operator="lessThan">
      <formula>0</formula>
    </cfRule>
    <cfRule type="cellIs" dxfId="4" priority="4" stopIfTrue="1" operator="lessThan">
      <formula>0</formula>
    </cfRule>
  </conditionalFormatting>
  <conditionalFormatting sqref="L5:L10">
    <cfRule type="cellIs" dxfId="3" priority="5" stopIfTrue="1" operator="lessThan">
      <formula>0</formula>
    </cfRule>
    <cfRule type="cellIs" dxfId="2" priority="6" stopIfTrue="1" operator="lessThan">
      <formula>0</formula>
    </cfRule>
    <cfRule type="cellIs" dxfId="1" priority="7" stopIfTrue="1" operator="lessThan">
      <formula>0</formula>
    </cfRule>
  </conditionalFormatting>
  <conditionalFormatting sqref="L17:L22">
    <cfRule type="cellIs" dxfId="0" priority="8" stopIfTrue="1" operator="lessThan">
      <formula>0</formula>
    </cfRule>
  </conditionalFormatting>
  <printOptions horizontalCentered="1"/>
  <pageMargins left="0.70866141732283472" right="0.70866141732283472" top="0.74803149606299213" bottom="0.74803149606299213" header="0.31496062992125984" footer="0.31496062992125984"/>
  <pageSetup paperSize="9" orientation="portrait" verticalDpi="0" r:id="rId1"/>
  <headerFooter>
    <oddHeader>&amp;C&amp;"-,Negrita"Telefonía móvil e Internet móvil por medio de teléfonos inteligentes, tablets y otros dispositivos</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C2:BA30"/>
  <sheetViews>
    <sheetView topLeftCell="E1" workbookViewId="0">
      <selection activeCell="F37" sqref="F37"/>
    </sheetView>
  </sheetViews>
  <sheetFormatPr baseColWidth="10" defaultRowHeight="15"/>
  <cols>
    <col min="3" max="3" width="10.140625" bestFit="1" customWidth="1"/>
    <col min="4" max="4" width="12.5703125" bestFit="1" customWidth="1"/>
    <col min="43" max="43" width="12.5703125" bestFit="1" customWidth="1"/>
  </cols>
  <sheetData>
    <row r="2" spans="3:53">
      <c r="D2" s="285" t="s">
        <v>154</v>
      </c>
      <c r="E2" s="285"/>
      <c r="F2" s="285"/>
      <c r="G2" s="285"/>
      <c r="H2" s="285"/>
      <c r="I2" s="285"/>
      <c r="J2" s="285"/>
      <c r="K2" s="285"/>
      <c r="L2" s="285"/>
      <c r="M2" s="285"/>
      <c r="N2" s="285"/>
      <c r="Q2" s="285" t="s">
        <v>168</v>
      </c>
      <c r="R2" s="285"/>
      <c r="S2" s="285"/>
      <c r="T2" s="285"/>
      <c r="U2" s="285"/>
      <c r="V2" s="285"/>
      <c r="W2" s="285"/>
      <c r="X2" s="285"/>
      <c r="Y2" s="285"/>
      <c r="Z2" s="285"/>
      <c r="AA2" s="285"/>
      <c r="AD2" s="285" t="s">
        <v>171</v>
      </c>
      <c r="AE2" s="285"/>
      <c r="AF2" s="285"/>
      <c r="AG2" s="285"/>
      <c r="AH2" s="285"/>
      <c r="AI2" s="285"/>
      <c r="AJ2" s="285"/>
      <c r="AK2" s="285"/>
      <c r="AL2" s="285"/>
      <c r="AM2" s="285"/>
      <c r="AN2" s="285"/>
      <c r="AQ2" s="285" t="s">
        <v>173</v>
      </c>
      <c r="AR2" s="285"/>
      <c r="AS2" s="285"/>
      <c r="AT2" s="285"/>
      <c r="AU2" s="285"/>
      <c r="AV2" s="285"/>
      <c r="AW2" s="285"/>
      <c r="AX2" s="285"/>
      <c r="AY2" s="285"/>
      <c r="AZ2" s="285"/>
      <c r="BA2" s="285"/>
    </row>
    <row r="3" spans="3:53" ht="15.75" thickBot="1">
      <c r="D3" s="286"/>
      <c r="E3" s="286"/>
      <c r="F3" s="286"/>
      <c r="G3" s="286"/>
      <c r="H3" s="286"/>
      <c r="I3" s="286"/>
      <c r="J3" s="286"/>
      <c r="K3" s="286"/>
      <c r="L3" s="286"/>
      <c r="M3" s="286"/>
      <c r="N3" s="286"/>
      <c r="Q3" s="286"/>
      <c r="R3" s="286"/>
      <c r="S3" s="286"/>
      <c r="T3" s="286"/>
      <c r="U3" s="286"/>
      <c r="V3" s="286"/>
      <c r="W3" s="286"/>
      <c r="X3" s="286"/>
      <c r="Y3" s="286"/>
      <c r="Z3" s="286"/>
      <c r="AA3" s="286"/>
      <c r="AD3" s="286"/>
      <c r="AE3" s="286"/>
      <c r="AF3" s="286"/>
      <c r="AG3" s="286"/>
      <c r="AH3" s="286"/>
      <c r="AI3" s="286"/>
      <c r="AJ3" s="286"/>
      <c r="AK3" s="286"/>
      <c r="AL3" s="286"/>
      <c r="AM3" s="286"/>
      <c r="AN3" s="286"/>
      <c r="AQ3" s="286"/>
      <c r="AR3" s="286"/>
      <c r="AS3" s="286"/>
      <c r="AT3" s="286"/>
      <c r="AU3" s="286"/>
      <c r="AV3" s="286"/>
      <c r="AW3" s="286"/>
      <c r="AX3" s="286"/>
      <c r="AY3" s="286"/>
      <c r="AZ3" s="286"/>
      <c r="BA3" s="286"/>
    </row>
    <row r="4" spans="3:53">
      <c r="C4" s="287" t="s">
        <v>155</v>
      </c>
      <c r="D4" s="289" t="s">
        <v>156</v>
      </c>
      <c r="E4" s="291" t="s">
        <v>157</v>
      </c>
      <c r="F4" s="291"/>
      <c r="G4" s="291"/>
      <c r="H4" s="291"/>
      <c r="I4" s="105"/>
      <c r="J4" s="291" t="s">
        <v>158</v>
      </c>
      <c r="K4" s="291"/>
      <c r="L4" s="291"/>
      <c r="M4" s="291"/>
      <c r="N4" s="106"/>
      <c r="P4" s="287" t="s">
        <v>155</v>
      </c>
      <c r="Q4" s="289" t="s">
        <v>156</v>
      </c>
      <c r="R4" s="291" t="s">
        <v>157</v>
      </c>
      <c r="S4" s="291"/>
      <c r="T4" s="291"/>
      <c r="U4" s="291"/>
      <c r="V4" s="105"/>
      <c r="W4" s="291" t="s">
        <v>158</v>
      </c>
      <c r="X4" s="291"/>
      <c r="Y4" s="291"/>
      <c r="Z4" s="291"/>
      <c r="AA4" s="106"/>
      <c r="AC4" s="287" t="s">
        <v>155</v>
      </c>
      <c r="AD4" s="289" t="s">
        <v>156</v>
      </c>
      <c r="AE4" s="291" t="s">
        <v>157</v>
      </c>
      <c r="AF4" s="291"/>
      <c r="AG4" s="291"/>
      <c r="AH4" s="291"/>
      <c r="AI4" s="105"/>
      <c r="AJ4" s="291" t="s">
        <v>158</v>
      </c>
      <c r="AK4" s="291"/>
      <c r="AL4" s="291"/>
      <c r="AM4" s="291"/>
      <c r="AN4" s="106"/>
      <c r="AP4" s="287" t="s">
        <v>155</v>
      </c>
      <c r="AQ4" s="289" t="s">
        <v>156</v>
      </c>
      <c r="AR4" s="291" t="s">
        <v>157</v>
      </c>
      <c r="AS4" s="291"/>
      <c r="AT4" s="291"/>
      <c r="AU4" s="291"/>
      <c r="AV4" s="105"/>
      <c r="AW4" s="291" t="s">
        <v>158</v>
      </c>
      <c r="AX4" s="291"/>
      <c r="AY4" s="291"/>
      <c r="AZ4" s="291"/>
      <c r="BA4" s="106"/>
    </row>
    <row r="5" spans="3:53" ht="15.75" thickBot="1">
      <c r="C5" s="288"/>
      <c r="D5" s="290"/>
      <c r="E5" s="107" t="s">
        <v>159</v>
      </c>
      <c r="F5" s="107" t="s">
        <v>160</v>
      </c>
      <c r="G5" s="107" t="s">
        <v>161</v>
      </c>
      <c r="H5" s="107" t="s">
        <v>162</v>
      </c>
      <c r="I5" s="107" t="s">
        <v>163</v>
      </c>
      <c r="J5" s="107" t="s">
        <v>164</v>
      </c>
      <c r="K5" s="107" t="s">
        <v>165</v>
      </c>
      <c r="L5" s="107" t="s">
        <v>172</v>
      </c>
      <c r="M5" s="107" t="s">
        <v>166</v>
      </c>
      <c r="N5" s="108" t="s">
        <v>167</v>
      </c>
      <c r="P5" s="288"/>
      <c r="Q5" s="290"/>
      <c r="R5" s="107" t="s">
        <v>159</v>
      </c>
      <c r="S5" s="107" t="s">
        <v>169</v>
      </c>
      <c r="T5" s="107" t="s">
        <v>161</v>
      </c>
      <c r="U5" s="107" t="s">
        <v>162</v>
      </c>
      <c r="V5" s="107" t="s">
        <v>163</v>
      </c>
      <c r="W5" s="107" t="s">
        <v>164</v>
      </c>
      <c r="X5" s="107" t="s">
        <v>170</v>
      </c>
      <c r="Y5" s="107" t="s">
        <v>179</v>
      </c>
      <c r="Z5" s="107" t="s">
        <v>166</v>
      </c>
      <c r="AA5" s="108" t="s">
        <v>167</v>
      </c>
      <c r="AC5" s="288"/>
      <c r="AD5" s="290"/>
      <c r="AE5" s="107" t="s">
        <v>159</v>
      </c>
      <c r="AF5" s="107" t="s">
        <v>169</v>
      </c>
      <c r="AG5" s="107" t="s">
        <v>160</v>
      </c>
      <c r="AH5" s="107" t="s">
        <v>161</v>
      </c>
      <c r="AI5" s="107" t="s">
        <v>163</v>
      </c>
      <c r="AJ5" s="107" t="s">
        <v>164</v>
      </c>
      <c r="AK5" s="107" t="s">
        <v>170</v>
      </c>
      <c r="AL5" s="107" t="s">
        <v>181</v>
      </c>
      <c r="AM5" s="107" t="s">
        <v>172</v>
      </c>
      <c r="AN5" s="108" t="s">
        <v>167</v>
      </c>
      <c r="AP5" s="288"/>
      <c r="AQ5" s="290"/>
      <c r="AR5" s="107" t="s">
        <v>159</v>
      </c>
      <c r="AS5" s="107" t="s">
        <v>169</v>
      </c>
      <c r="AT5" s="107" t="s">
        <v>160</v>
      </c>
      <c r="AU5" s="107" t="s">
        <v>162</v>
      </c>
      <c r="AV5" s="107" t="s">
        <v>163</v>
      </c>
      <c r="AW5" s="107" t="s">
        <v>164</v>
      </c>
      <c r="AX5" s="107" t="s">
        <v>170</v>
      </c>
      <c r="AY5" s="107" t="s">
        <v>165</v>
      </c>
      <c r="AZ5" s="107" t="s">
        <v>166</v>
      </c>
      <c r="BA5" s="108" t="s">
        <v>167</v>
      </c>
    </row>
    <row r="6" spans="3:53">
      <c r="C6" s="99">
        <v>43101</v>
      </c>
      <c r="D6" s="100">
        <v>240672822.15000001</v>
      </c>
      <c r="E6" s="100">
        <v>7755240.5999999996</v>
      </c>
      <c r="F6" s="100">
        <v>33240541.25</v>
      </c>
      <c r="G6" s="100">
        <v>19936827.350000001</v>
      </c>
      <c r="H6" s="100">
        <v>889489.33333333337</v>
      </c>
      <c r="I6" s="100">
        <v>647617</v>
      </c>
      <c r="J6" s="100">
        <v>2791997.6666666665</v>
      </c>
      <c r="K6" s="100">
        <v>34515398.299999997</v>
      </c>
      <c r="L6" s="100">
        <v>25651289.366666667</v>
      </c>
      <c r="M6" s="100">
        <v>881007.83333333337</v>
      </c>
      <c r="N6" s="100">
        <v>5400533.583333333</v>
      </c>
      <c r="P6" s="99">
        <v>43101</v>
      </c>
      <c r="Q6" s="100">
        <v>57524965.616666667</v>
      </c>
      <c r="R6" s="100">
        <v>2951552.8</v>
      </c>
      <c r="S6" s="100">
        <v>34093963.25</v>
      </c>
      <c r="T6" s="100">
        <v>7432506.75</v>
      </c>
      <c r="U6" s="100">
        <v>319864.26666666666</v>
      </c>
      <c r="V6" s="100">
        <v>164876.86666666667</v>
      </c>
      <c r="W6" s="100">
        <v>1151681.1833333333</v>
      </c>
      <c r="X6" s="100">
        <v>33245687.633333333</v>
      </c>
      <c r="Y6" s="100">
        <v>8839873.0666666664</v>
      </c>
      <c r="Z6" s="100">
        <v>268506.36666666664</v>
      </c>
      <c r="AA6" s="100">
        <v>1721706.4166666667</v>
      </c>
      <c r="AC6" s="99">
        <v>43101</v>
      </c>
      <c r="AD6" s="109">
        <v>668640.25</v>
      </c>
      <c r="AE6" s="267" t="s">
        <v>480</v>
      </c>
      <c r="AF6" s="109">
        <v>881007.83333333337</v>
      </c>
      <c r="AG6" s="109">
        <v>268506.36666666664</v>
      </c>
      <c r="AH6" s="109">
        <v>233800.85</v>
      </c>
      <c r="AI6" s="109">
        <v>15195.016666666666</v>
      </c>
      <c r="AJ6" s="267" t="s">
        <v>480</v>
      </c>
      <c r="AK6" s="109">
        <v>889489.33333333337</v>
      </c>
      <c r="AL6" s="109">
        <v>319864.26666666666</v>
      </c>
      <c r="AM6" s="109">
        <v>70529.566666666666</v>
      </c>
      <c r="AN6" s="109">
        <v>32333.65</v>
      </c>
      <c r="AP6" s="99">
        <v>43101</v>
      </c>
      <c r="AQ6" s="100">
        <v>25934474.783333335</v>
      </c>
      <c r="AR6" s="100">
        <v>2384639.5666666669</v>
      </c>
      <c r="AS6" s="100">
        <v>25651289.366666667</v>
      </c>
      <c r="AT6" s="100">
        <v>8840584.8499999996</v>
      </c>
      <c r="AU6" s="100">
        <v>307998.43333333335</v>
      </c>
      <c r="AV6" s="100">
        <v>984325</v>
      </c>
      <c r="AW6" s="100">
        <v>655893.23333333328</v>
      </c>
      <c r="AX6" s="100">
        <v>19936827.350000001</v>
      </c>
      <c r="AY6" s="100">
        <v>7480546.333333333</v>
      </c>
      <c r="AZ6" s="100">
        <v>236609.05</v>
      </c>
      <c r="BA6" s="100">
        <v>1431077.6833333333</v>
      </c>
    </row>
    <row r="7" spans="3:53">
      <c r="C7" s="101">
        <v>43132</v>
      </c>
      <c r="D7" s="4">
        <v>227479802.26666668</v>
      </c>
      <c r="E7" s="4">
        <v>7214429.4000000004</v>
      </c>
      <c r="F7" s="4">
        <v>32061847.833333332</v>
      </c>
      <c r="G7" s="4">
        <v>19172983.600000001</v>
      </c>
      <c r="H7" s="4">
        <v>853101.1333333333</v>
      </c>
      <c r="I7" s="4">
        <v>538280</v>
      </c>
      <c r="J7" s="4">
        <v>2660281.5166666666</v>
      </c>
      <c r="K7" s="4">
        <v>32803860.866666667</v>
      </c>
      <c r="L7" s="4">
        <v>23859174.483333334</v>
      </c>
      <c r="M7" s="4">
        <v>813773.73333333328</v>
      </c>
      <c r="N7" s="4">
        <v>4320995.8</v>
      </c>
      <c r="P7" s="101">
        <v>43132</v>
      </c>
      <c r="Q7" s="4">
        <v>53685418.783333331</v>
      </c>
      <c r="R7" s="4">
        <v>2745528.9833333334</v>
      </c>
      <c r="S7" s="4">
        <v>32500255</v>
      </c>
      <c r="T7" s="4">
        <v>7138990.5</v>
      </c>
      <c r="U7" s="4">
        <v>302364.66666666669</v>
      </c>
      <c r="V7" s="4">
        <v>137784.78333333333</v>
      </c>
      <c r="W7" s="4">
        <v>1087601.0666666667</v>
      </c>
      <c r="X7" s="4">
        <v>32060760.25</v>
      </c>
      <c r="Y7" s="4">
        <v>8375371.0666666664</v>
      </c>
      <c r="Z7" s="4">
        <v>252189.58333333334</v>
      </c>
      <c r="AA7" s="4">
        <v>1479518.25</v>
      </c>
      <c r="AC7" s="101">
        <v>43132</v>
      </c>
      <c r="AD7" s="8">
        <v>502035.23333333334</v>
      </c>
      <c r="AE7" s="267" t="s">
        <v>480</v>
      </c>
      <c r="AF7" s="8">
        <v>813773.73333333328</v>
      </c>
      <c r="AG7" s="8">
        <v>252189.58333333334</v>
      </c>
      <c r="AH7" s="8">
        <v>170415.9</v>
      </c>
      <c r="AI7" s="8">
        <v>10597</v>
      </c>
      <c r="AJ7" s="267" t="s">
        <v>480</v>
      </c>
      <c r="AK7" s="8">
        <v>853101.1333333333</v>
      </c>
      <c r="AL7" s="8">
        <v>302364.66666666669</v>
      </c>
      <c r="AM7" s="8">
        <v>55028.583333333336</v>
      </c>
      <c r="AN7" s="8">
        <v>25151.666666666668</v>
      </c>
      <c r="AP7" s="101">
        <v>43132</v>
      </c>
      <c r="AQ7" s="4">
        <v>24019056.933333334</v>
      </c>
      <c r="AR7" s="4">
        <v>2176870.5833333335</v>
      </c>
      <c r="AS7" s="4">
        <v>23859174.483333334</v>
      </c>
      <c r="AT7" s="4">
        <v>8377689.6833333336</v>
      </c>
      <c r="AU7" s="4">
        <v>286649.31666666665</v>
      </c>
      <c r="AV7" s="4">
        <v>840936</v>
      </c>
      <c r="AW7" s="4">
        <v>628940.56666666665</v>
      </c>
      <c r="AX7" s="4">
        <v>19172983.600000001</v>
      </c>
      <c r="AY7" s="4">
        <v>7168027.666666667</v>
      </c>
      <c r="AZ7" s="4">
        <v>220293.78333333333</v>
      </c>
      <c r="BA7" s="4">
        <v>1216596.3333333333</v>
      </c>
    </row>
    <row r="8" spans="3:53">
      <c r="C8" s="101">
        <v>43160</v>
      </c>
      <c r="D8" s="4">
        <v>245243771.36666667</v>
      </c>
      <c r="E8" s="4">
        <v>7829970.1166666662</v>
      </c>
      <c r="F8" s="4">
        <v>35701744.516666666</v>
      </c>
      <c r="G8" s="4">
        <v>21443594.666666668</v>
      </c>
      <c r="H8" s="4">
        <v>931161.6333333333</v>
      </c>
      <c r="I8" s="4">
        <v>580290</v>
      </c>
      <c r="J8" s="4">
        <v>2766492.75</v>
      </c>
      <c r="K8" s="4">
        <v>36241795.716666669</v>
      </c>
      <c r="L8" s="4">
        <v>25906338</v>
      </c>
      <c r="M8" s="4">
        <v>862594</v>
      </c>
      <c r="N8" s="4">
        <v>4897265.2833333332</v>
      </c>
      <c r="P8" s="101">
        <v>43160</v>
      </c>
      <c r="Q8" s="4">
        <v>58447160.5</v>
      </c>
      <c r="R8" s="4">
        <v>2978642.7833333332</v>
      </c>
      <c r="S8" s="4">
        <v>35865432.766666666</v>
      </c>
      <c r="T8" s="4">
        <v>8044820.2666666666</v>
      </c>
      <c r="U8" s="4">
        <v>328442.88333333336</v>
      </c>
      <c r="V8" s="4">
        <v>149889.65</v>
      </c>
      <c r="W8" s="4">
        <v>1153214.0833333333</v>
      </c>
      <c r="X8" s="4">
        <v>35699197.399999999</v>
      </c>
      <c r="Y8" s="4">
        <v>9268240.2833333332</v>
      </c>
      <c r="Z8" s="4">
        <v>268369.46666666667</v>
      </c>
      <c r="AA8" s="4">
        <v>1594792.75</v>
      </c>
      <c r="AC8" s="101">
        <v>43160</v>
      </c>
      <c r="AD8" s="8">
        <v>663484.21666666667</v>
      </c>
      <c r="AE8" s="267" t="s">
        <v>480</v>
      </c>
      <c r="AF8" s="8">
        <v>862594</v>
      </c>
      <c r="AG8" s="8">
        <v>268369.46666666667</v>
      </c>
      <c r="AH8" s="8">
        <v>214701.41666666666</v>
      </c>
      <c r="AI8" s="8">
        <v>12960.916666666666</v>
      </c>
      <c r="AJ8" s="267" t="s">
        <v>480</v>
      </c>
      <c r="AK8" s="8">
        <v>931161.6333333333</v>
      </c>
      <c r="AL8" s="8">
        <v>328442.88333333336</v>
      </c>
      <c r="AM8" s="8">
        <v>73474.25</v>
      </c>
      <c r="AN8" s="8">
        <v>34551.916666666664</v>
      </c>
      <c r="AP8" s="101">
        <v>43160</v>
      </c>
      <c r="AQ8" s="4">
        <v>26298430.766666666</v>
      </c>
      <c r="AR8" s="4">
        <v>2360825.3833333333</v>
      </c>
      <c r="AS8" s="4">
        <v>25906338</v>
      </c>
      <c r="AT8" s="4">
        <v>9271477.6333333328</v>
      </c>
      <c r="AU8" s="4">
        <v>306311.21666666667</v>
      </c>
      <c r="AV8" s="4">
        <v>914848.69230769202</v>
      </c>
      <c r="AW8" s="4">
        <v>669910</v>
      </c>
      <c r="AX8" s="4">
        <v>21443594.666666668</v>
      </c>
      <c r="AY8" s="4">
        <v>8086540.75</v>
      </c>
      <c r="AZ8" s="4">
        <v>236885.55</v>
      </c>
      <c r="BA8" s="4">
        <v>1308018.75</v>
      </c>
    </row>
    <row r="9" spans="3:53">
      <c r="C9" s="101">
        <v>43191</v>
      </c>
      <c r="D9" s="4">
        <v>243246252.31666666</v>
      </c>
      <c r="E9" s="4">
        <v>7782972.0666666664</v>
      </c>
      <c r="F9" s="4">
        <v>36725928.416666664</v>
      </c>
      <c r="G9" s="4">
        <v>22173836.066666666</v>
      </c>
      <c r="H9" s="4">
        <v>960536.3666666667</v>
      </c>
      <c r="I9" s="4">
        <v>532413</v>
      </c>
      <c r="J9" s="4">
        <v>2797900.75</v>
      </c>
      <c r="K9" s="4">
        <v>36991060.716666669</v>
      </c>
      <c r="L9" s="4">
        <v>26253421.850000001</v>
      </c>
      <c r="M9" s="4">
        <v>840869</v>
      </c>
      <c r="N9" s="4">
        <v>4554939.166666667</v>
      </c>
      <c r="P9" s="101">
        <v>43191</v>
      </c>
      <c r="Q9" s="4">
        <v>58428149.950000003</v>
      </c>
      <c r="R9" s="4">
        <v>2951441.4</v>
      </c>
      <c r="S9" s="4">
        <v>36640860.166666664</v>
      </c>
      <c r="T9" s="4">
        <v>8378745.583333333</v>
      </c>
      <c r="U9" s="4">
        <v>345552.38333333336</v>
      </c>
      <c r="V9" s="4">
        <v>137853.56666666668</v>
      </c>
      <c r="W9" s="4">
        <v>1141479.5166666666</v>
      </c>
      <c r="X9" s="4">
        <v>36724789.366666667</v>
      </c>
      <c r="Y9" s="4">
        <v>9504238.3666666672</v>
      </c>
      <c r="Z9" s="4">
        <v>261354</v>
      </c>
      <c r="AA9" s="4">
        <v>1488541.45</v>
      </c>
      <c r="AC9" s="101">
        <v>43191</v>
      </c>
      <c r="AD9" s="8">
        <v>656283.75</v>
      </c>
      <c r="AE9" s="267" t="s">
        <v>480</v>
      </c>
      <c r="AF9" s="8">
        <v>840869</v>
      </c>
      <c r="AG9" s="8">
        <v>261354</v>
      </c>
      <c r="AH9" s="8">
        <v>208336.68333333332</v>
      </c>
      <c r="AI9" s="8">
        <v>12914.166666666666</v>
      </c>
      <c r="AJ9" s="267" t="s">
        <v>480</v>
      </c>
      <c r="AK9" s="8">
        <v>960536.3666666667</v>
      </c>
      <c r="AL9" s="8">
        <v>345552.38333333336</v>
      </c>
      <c r="AM9" s="8">
        <v>72602.883333333331</v>
      </c>
      <c r="AN9" s="8">
        <v>35886.566666666666</v>
      </c>
      <c r="AP9" s="101">
        <v>43191</v>
      </c>
      <c r="AQ9" s="4">
        <v>26712967.133333333</v>
      </c>
      <c r="AR9" s="4">
        <v>2312254.1333333333</v>
      </c>
      <c r="AS9" s="4">
        <v>26253421.850000001</v>
      </c>
      <c r="AT9" s="4">
        <v>9506616.4666666668</v>
      </c>
      <c r="AU9" s="4">
        <v>299923.41666666669</v>
      </c>
      <c r="AV9" s="4">
        <v>885135</v>
      </c>
      <c r="AW9" s="4">
        <v>676737.83333333337</v>
      </c>
      <c r="AX9" s="4">
        <v>22173836.066666666</v>
      </c>
      <c r="AY9" s="4">
        <v>8416905.0500000007</v>
      </c>
      <c r="AZ9" s="4">
        <v>238161.45</v>
      </c>
      <c r="BA9" s="4">
        <v>1237447.2833333334</v>
      </c>
    </row>
    <row r="10" spans="3:53">
      <c r="C10" s="101">
        <v>43221</v>
      </c>
      <c r="D10" s="4">
        <v>234737140.11666667</v>
      </c>
      <c r="E10" s="4">
        <v>7792867.8833333338</v>
      </c>
      <c r="F10" s="4">
        <v>35833675.333333336</v>
      </c>
      <c r="G10" s="4">
        <v>21814597.183333334</v>
      </c>
      <c r="H10" s="4">
        <v>921774.3833333333</v>
      </c>
      <c r="I10" s="4">
        <v>510337</v>
      </c>
      <c r="J10" s="4">
        <v>2631325.3333333335</v>
      </c>
      <c r="K10" s="4">
        <v>36334146.083333336</v>
      </c>
      <c r="L10" s="4">
        <v>25571821.483333334</v>
      </c>
      <c r="M10" s="4">
        <v>783030.33333333337</v>
      </c>
      <c r="N10" s="4">
        <v>4431577.166666667</v>
      </c>
      <c r="P10" s="101">
        <v>43221</v>
      </c>
      <c r="Q10" s="4">
        <v>58095190.333333336</v>
      </c>
      <c r="R10" s="4">
        <v>3006848.8333333335</v>
      </c>
      <c r="S10" s="4">
        <v>35887143.616666667</v>
      </c>
      <c r="T10" s="4">
        <v>8361492.4500000002</v>
      </c>
      <c r="U10" s="4">
        <v>332886.98333333334</v>
      </c>
      <c r="V10" s="4">
        <v>139624.06666666668</v>
      </c>
      <c r="W10" s="4">
        <v>1083371.3333333333</v>
      </c>
      <c r="X10" s="4">
        <v>35834084.716666669</v>
      </c>
      <c r="Y10" s="4">
        <v>9395964</v>
      </c>
      <c r="Z10" s="4">
        <v>248289.4</v>
      </c>
      <c r="AA10" s="4">
        <v>1400713.4666666666</v>
      </c>
      <c r="AC10" s="101">
        <v>43221</v>
      </c>
      <c r="AD10" s="8">
        <v>630241.76666666672</v>
      </c>
      <c r="AE10" s="267" t="s">
        <v>480</v>
      </c>
      <c r="AF10" s="8">
        <v>783030.33333333337</v>
      </c>
      <c r="AG10" s="8">
        <v>248289.4</v>
      </c>
      <c r="AH10" s="8">
        <v>202597.9</v>
      </c>
      <c r="AI10" s="8">
        <v>12077.366666666667</v>
      </c>
      <c r="AJ10" s="267" t="s">
        <v>480</v>
      </c>
      <c r="AK10" s="8">
        <v>921774.3833333333</v>
      </c>
      <c r="AL10" s="8">
        <v>332886.98333333334</v>
      </c>
      <c r="AM10" s="8">
        <v>62844.216666666667</v>
      </c>
      <c r="AN10" s="8">
        <v>33439.433333333334</v>
      </c>
      <c r="AP10" s="101">
        <v>43221</v>
      </c>
      <c r="AQ10" s="4">
        <v>26743787.766666666</v>
      </c>
      <c r="AR10" s="4">
        <v>2291608.4833333334</v>
      </c>
      <c r="AS10" s="4">
        <v>25571821.483333334</v>
      </c>
      <c r="AT10" s="4">
        <v>9396469.9499999993</v>
      </c>
      <c r="AU10" s="4">
        <v>295948.31666666665</v>
      </c>
      <c r="AV10" s="4">
        <v>854216</v>
      </c>
      <c r="AW10" s="4">
        <v>652186.31666666665</v>
      </c>
      <c r="AX10" s="4">
        <v>21814597.183333334</v>
      </c>
      <c r="AY10" s="4">
        <v>8423161.6999999993</v>
      </c>
      <c r="AZ10" s="4">
        <v>228967.56666666668</v>
      </c>
      <c r="BA10" s="4">
        <v>1185309.1833333333</v>
      </c>
    </row>
    <row r="11" spans="3:53">
      <c r="C11" s="101">
        <v>43252</v>
      </c>
      <c r="D11" s="4">
        <v>224121607.46666667</v>
      </c>
      <c r="E11" s="4">
        <v>7446849.2666666666</v>
      </c>
      <c r="F11" s="4">
        <v>34661149.700000003</v>
      </c>
      <c r="G11" s="4">
        <v>21296495.649999999</v>
      </c>
      <c r="H11" s="4">
        <v>895787.15</v>
      </c>
      <c r="I11" s="4">
        <v>468251</v>
      </c>
      <c r="J11" s="4">
        <v>2407537.2666666666</v>
      </c>
      <c r="K11" s="4">
        <v>34099933.983333334</v>
      </c>
      <c r="L11" s="4">
        <v>24193419.75</v>
      </c>
      <c r="M11" s="4">
        <v>736576.48333333328</v>
      </c>
      <c r="N11" s="4">
        <v>3656279.8166666669</v>
      </c>
      <c r="P11" s="101">
        <v>43252</v>
      </c>
      <c r="Q11" s="4">
        <v>55668467.116666667</v>
      </c>
      <c r="R11" s="4">
        <v>2897602.0166666666</v>
      </c>
      <c r="S11" s="4">
        <v>34369016.383333333</v>
      </c>
      <c r="T11" s="4">
        <v>8183787.9333333336</v>
      </c>
      <c r="U11" s="4">
        <v>318140.09999999998</v>
      </c>
      <c r="V11" s="4">
        <v>127751.33333333333</v>
      </c>
      <c r="W11" s="4">
        <v>1006491.9666666667</v>
      </c>
      <c r="X11" s="4">
        <v>34656203.983333334</v>
      </c>
      <c r="Y11" s="4">
        <v>9181956.6833333336</v>
      </c>
      <c r="Z11" s="4">
        <v>239518.28333333333</v>
      </c>
      <c r="AA11" s="4">
        <v>1104765.3666666667</v>
      </c>
      <c r="AC11" s="101">
        <v>43252</v>
      </c>
      <c r="AD11" s="8">
        <v>585432.1166666667</v>
      </c>
      <c r="AE11" s="267" t="s">
        <v>480</v>
      </c>
      <c r="AF11" s="8">
        <v>736576.48333333328</v>
      </c>
      <c r="AG11" s="8">
        <v>239518.28333333333</v>
      </c>
      <c r="AH11" s="8">
        <v>187468.35</v>
      </c>
      <c r="AI11" s="8">
        <v>11347.783333333333</v>
      </c>
      <c r="AJ11" s="267" t="s">
        <v>480</v>
      </c>
      <c r="AK11" s="8">
        <v>895787.15</v>
      </c>
      <c r="AL11" s="8">
        <v>318140.09999999998</v>
      </c>
      <c r="AM11" s="8">
        <v>59329.9</v>
      </c>
      <c r="AN11" s="8">
        <v>26802.316666666666</v>
      </c>
      <c r="AP11" s="101">
        <v>43252</v>
      </c>
      <c r="AQ11" s="4">
        <v>26445416.600000001</v>
      </c>
      <c r="AR11" s="4">
        <v>2169723.3333333335</v>
      </c>
      <c r="AS11" s="4">
        <v>24193419.75</v>
      </c>
      <c r="AT11" s="4">
        <v>9185230.833333334</v>
      </c>
      <c r="AU11" s="4">
        <v>276583.48333333334</v>
      </c>
      <c r="AV11" s="4">
        <v>796143</v>
      </c>
      <c r="AW11" s="4">
        <v>607469.73333333328</v>
      </c>
      <c r="AX11" s="4">
        <v>21296495.649999999</v>
      </c>
      <c r="AY11" s="4">
        <v>8247293.5666666664</v>
      </c>
      <c r="AZ11" s="4">
        <v>216421.65</v>
      </c>
      <c r="BA11" s="4">
        <v>1084183.1333333333</v>
      </c>
    </row>
    <row r="12" spans="3:53">
      <c r="C12" s="101">
        <v>43282</v>
      </c>
      <c r="D12" s="4">
        <v>235084506.80000001</v>
      </c>
      <c r="E12" s="4">
        <v>7933451.3499999996</v>
      </c>
      <c r="F12" s="4">
        <v>37593580.866666667</v>
      </c>
      <c r="G12" s="4">
        <v>22849251.133333333</v>
      </c>
      <c r="H12" s="4">
        <v>958032</v>
      </c>
      <c r="I12" s="4">
        <v>501961</v>
      </c>
      <c r="J12" s="4">
        <v>2501407.4</v>
      </c>
      <c r="K12" s="4">
        <v>37182392.983333334</v>
      </c>
      <c r="L12" s="4">
        <v>26998673.466666665</v>
      </c>
      <c r="M12" s="4">
        <v>777002.9</v>
      </c>
      <c r="N12" s="4">
        <v>3268390</v>
      </c>
      <c r="P12" s="101">
        <v>43282</v>
      </c>
      <c r="Q12" s="4">
        <v>56500756.666666664</v>
      </c>
      <c r="R12" s="4">
        <v>2980683.0333333332</v>
      </c>
      <c r="S12" s="4">
        <v>35990187.25</v>
      </c>
      <c r="T12" s="4">
        <v>8649021.0500000007</v>
      </c>
      <c r="U12" s="4">
        <v>322483.78333333333</v>
      </c>
      <c r="V12" s="4">
        <v>129873.65</v>
      </c>
      <c r="W12" s="4">
        <v>991390.1</v>
      </c>
      <c r="X12" s="4">
        <v>36353209.799999997</v>
      </c>
      <c r="Y12" s="4">
        <v>9849349.75</v>
      </c>
      <c r="Z12" s="4">
        <v>238001.66666666666</v>
      </c>
      <c r="AA12" s="4">
        <v>1072334.25</v>
      </c>
      <c r="AC12" s="101">
        <v>43282</v>
      </c>
      <c r="AD12" s="8">
        <v>593306.68333333335</v>
      </c>
      <c r="AE12" s="267" t="s">
        <v>480</v>
      </c>
      <c r="AF12" s="8">
        <v>777002.9</v>
      </c>
      <c r="AG12" s="8">
        <v>238001.66666666666</v>
      </c>
      <c r="AH12" s="8">
        <v>195846.28333333333</v>
      </c>
      <c r="AI12" s="8">
        <v>12568.016666666666</v>
      </c>
      <c r="AJ12" s="267" t="s">
        <v>480</v>
      </c>
      <c r="AK12" s="8">
        <v>958032</v>
      </c>
      <c r="AL12" s="8">
        <v>322483.78333333333</v>
      </c>
      <c r="AM12" s="8">
        <v>56269.75</v>
      </c>
      <c r="AN12" s="8">
        <v>28237.616666666665</v>
      </c>
      <c r="AP12" s="101">
        <v>43282</v>
      </c>
      <c r="AQ12" s="4">
        <v>29895908.916666668</v>
      </c>
      <c r="AR12" s="4">
        <v>2328857.8333333335</v>
      </c>
      <c r="AS12" s="4">
        <v>26998673.466666665</v>
      </c>
      <c r="AT12" s="4">
        <v>10191368.466666667</v>
      </c>
      <c r="AU12" s="4">
        <v>294835.31666666665</v>
      </c>
      <c r="AV12" s="4">
        <v>968988</v>
      </c>
      <c r="AW12" s="4">
        <v>616560.91666666663</v>
      </c>
      <c r="AX12" s="4">
        <v>22849251.133333333</v>
      </c>
      <c r="AY12" s="4">
        <v>8859011.8499999996</v>
      </c>
      <c r="AZ12" s="4">
        <v>227375.41666666666</v>
      </c>
      <c r="BA12" s="4">
        <v>1231271.95</v>
      </c>
    </row>
    <row r="13" spans="3:53">
      <c r="C13" s="101">
        <v>43313</v>
      </c>
      <c r="D13" s="4">
        <v>237354190.86666667</v>
      </c>
      <c r="E13" s="4">
        <v>8009597.7333333334</v>
      </c>
      <c r="F13" s="4">
        <v>38605717.399999999</v>
      </c>
      <c r="G13" s="4">
        <v>23783584.833333332</v>
      </c>
      <c r="H13" s="4">
        <v>973742.95</v>
      </c>
      <c r="I13" s="4">
        <v>483355</v>
      </c>
      <c r="J13" s="4">
        <v>2472533.0833333335</v>
      </c>
      <c r="K13" s="4">
        <v>38261102.799999997</v>
      </c>
      <c r="L13" s="4">
        <v>28736548.75</v>
      </c>
      <c r="M13" s="4">
        <v>770230.1166666667</v>
      </c>
      <c r="N13" s="4">
        <v>3097289.95</v>
      </c>
      <c r="P13" s="101">
        <v>43313</v>
      </c>
      <c r="Q13" s="4">
        <v>56664379.033333331</v>
      </c>
      <c r="R13" s="4">
        <v>2984250.75</v>
      </c>
      <c r="S13" s="4">
        <v>36578648.06666667</v>
      </c>
      <c r="T13" s="4">
        <v>8986419.4833333325</v>
      </c>
      <c r="U13" s="4">
        <v>345071.51666666666</v>
      </c>
      <c r="V13" s="4">
        <v>129224.46666666666</v>
      </c>
      <c r="W13" s="4">
        <v>984513.95</v>
      </c>
      <c r="X13" s="4">
        <v>36858864.31666667</v>
      </c>
      <c r="Y13" s="4">
        <v>10491089.333333334</v>
      </c>
      <c r="Z13" s="4">
        <v>245174.76666666666</v>
      </c>
      <c r="AA13" s="4">
        <v>973246.75</v>
      </c>
      <c r="AC13" s="101">
        <v>43313</v>
      </c>
      <c r="AD13" s="8">
        <v>592042.93333333335</v>
      </c>
      <c r="AE13" s="267" t="s">
        <v>480</v>
      </c>
      <c r="AF13" s="8">
        <v>770230.1166666667</v>
      </c>
      <c r="AG13" s="8">
        <v>245174.76666666666</v>
      </c>
      <c r="AH13" s="8">
        <v>186760.85</v>
      </c>
      <c r="AI13" s="8">
        <v>12434.05</v>
      </c>
      <c r="AJ13" s="267" t="s">
        <v>480</v>
      </c>
      <c r="AK13" s="8">
        <v>973742.95</v>
      </c>
      <c r="AL13" s="8">
        <v>345071.51666666666</v>
      </c>
      <c r="AM13" s="8">
        <v>54376.616666666669</v>
      </c>
      <c r="AN13" s="8">
        <v>28977.666666666668</v>
      </c>
      <c r="AP13" s="101">
        <v>43313</v>
      </c>
      <c r="AQ13" s="4">
        <v>34611665</v>
      </c>
      <c r="AR13" s="4">
        <v>2471102.4666666668</v>
      </c>
      <c r="AS13" s="4">
        <v>28736548.75</v>
      </c>
      <c r="AT13" s="4">
        <v>10975198.033333333</v>
      </c>
      <c r="AU13" s="4">
        <v>313982.75</v>
      </c>
      <c r="AV13" s="4">
        <v>990416</v>
      </c>
      <c r="AW13" s="4">
        <v>605016.4</v>
      </c>
      <c r="AX13" s="4">
        <v>23783584.833333332</v>
      </c>
      <c r="AY13" s="4">
        <v>9333806.166666666</v>
      </c>
      <c r="AZ13" s="4">
        <v>229568.78333333333</v>
      </c>
      <c r="BA13" s="4">
        <v>1168983.1333333333</v>
      </c>
    </row>
    <row r="14" spans="3:53">
      <c r="C14" s="101">
        <v>43344</v>
      </c>
      <c r="D14" s="4">
        <v>245628643.93333334</v>
      </c>
      <c r="E14" s="4">
        <v>7805711.5</v>
      </c>
      <c r="F14" s="4">
        <v>41565171.833333336</v>
      </c>
      <c r="G14" s="4">
        <v>25467307.600000001</v>
      </c>
      <c r="H14" s="4">
        <v>978257.51666666672</v>
      </c>
      <c r="I14" s="4">
        <v>1528718</v>
      </c>
      <c r="J14" s="4">
        <v>2265567.2999999998</v>
      </c>
      <c r="K14" s="4">
        <v>37849775.450000003</v>
      </c>
      <c r="L14" s="4">
        <v>29325095.866666667</v>
      </c>
      <c r="M14" s="4">
        <v>730794.91666666663</v>
      </c>
      <c r="N14" s="4">
        <v>3006305.1</v>
      </c>
      <c r="P14" s="101">
        <v>43344</v>
      </c>
      <c r="Q14" s="4">
        <v>55782463.533333331</v>
      </c>
      <c r="R14" s="4">
        <v>2836897.9666666668</v>
      </c>
      <c r="S14" s="4">
        <v>36192336.516666666</v>
      </c>
      <c r="T14" s="4">
        <v>9058692.833333334</v>
      </c>
      <c r="U14" s="4">
        <v>336147.45</v>
      </c>
      <c r="V14" s="4">
        <v>126809.11666666667</v>
      </c>
      <c r="W14" s="4">
        <v>913421.01666666672</v>
      </c>
      <c r="X14" s="4">
        <v>39749907.483333334</v>
      </c>
      <c r="Y14" s="4">
        <v>10907050.716666667</v>
      </c>
      <c r="Z14" s="4">
        <v>235190.35</v>
      </c>
      <c r="AA14" s="4">
        <v>1058191.6000000001</v>
      </c>
      <c r="AC14" s="101">
        <v>43344</v>
      </c>
      <c r="AD14" s="8">
        <v>590645.56666666665</v>
      </c>
      <c r="AE14" s="267" t="s">
        <v>480</v>
      </c>
      <c r="AF14" s="8">
        <v>730794.91666666663</v>
      </c>
      <c r="AG14" s="8">
        <v>235190.35</v>
      </c>
      <c r="AH14" s="8">
        <v>173271.9</v>
      </c>
      <c r="AI14" s="8">
        <v>14953.966666666667</v>
      </c>
      <c r="AJ14" s="267" t="s">
        <v>480</v>
      </c>
      <c r="AK14" s="8">
        <v>978257.51666666672</v>
      </c>
      <c r="AL14" s="8">
        <v>336147.45</v>
      </c>
      <c r="AM14" s="8">
        <v>50540.466666666667</v>
      </c>
      <c r="AN14" s="8">
        <v>26345.133333333335</v>
      </c>
      <c r="AP14" s="101">
        <v>43344</v>
      </c>
      <c r="AQ14" s="4">
        <v>35620575.700000003</v>
      </c>
      <c r="AR14" s="4">
        <v>2446059.4833333334</v>
      </c>
      <c r="AS14" s="4">
        <v>29325095.866666667</v>
      </c>
      <c r="AT14" s="4">
        <v>11391538</v>
      </c>
      <c r="AU14" s="4">
        <v>325806.95</v>
      </c>
      <c r="AV14" s="4">
        <v>953220</v>
      </c>
      <c r="AW14" s="4">
        <v>571761.31666666665</v>
      </c>
      <c r="AX14" s="4">
        <v>25467307.600000001</v>
      </c>
      <c r="AY14" s="4">
        <v>9444747.3666666672</v>
      </c>
      <c r="AZ14" s="4">
        <v>216955.08333333334</v>
      </c>
      <c r="BA14" s="4">
        <v>1119150.8166666667</v>
      </c>
    </row>
    <row r="15" spans="3:53">
      <c r="C15" s="101">
        <v>43374</v>
      </c>
      <c r="D15" s="4">
        <v>236799979.84999999</v>
      </c>
      <c r="E15" s="4">
        <v>8506250.3166666664</v>
      </c>
      <c r="F15" s="4">
        <v>40473813.5</v>
      </c>
      <c r="G15" s="4">
        <v>25498404.283333335</v>
      </c>
      <c r="H15" s="4">
        <v>976600.73333333328</v>
      </c>
      <c r="I15" s="4">
        <v>467499</v>
      </c>
      <c r="J15" s="4">
        <v>2442326.9500000002</v>
      </c>
      <c r="K15" s="4">
        <v>40442718.766666666</v>
      </c>
      <c r="L15" s="4">
        <v>32740517.166666668</v>
      </c>
      <c r="M15" s="4">
        <v>751887.76666666672</v>
      </c>
      <c r="N15" s="4">
        <v>2936371.3333333335</v>
      </c>
      <c r="P15" s="101">
        <v>43374</v>
      </c>
      <c r="Q15" s="4">
        <v>59304269.366666667</v>
      </c>
      <c r="R15" s="4">
        <v>3270937.4166666665</v>
      </c>
      <c r="S15" s="4">
        <v>38783731.06666667</v>
      </c>
      <c r="T15" s="4">
        <v>9959057.7666666675</v>
      </c>
      <c r="U15" s="4">
        <v>355238.43333333335</v>
      </c>
      <c r="V15" s="4">
        <v>129796.2</v>
      </c>
      <c r="W15" s="4">
        <v>963830.5</v>
      </c>
      <c r="X15" s="4">
        <v>37941815.283333331</v>
      </c>
      <c r="Y15" s="4">
        <v>12089467.6</v>
      </c>
      <c r="Z15" s="4">
        <v>246232.43333333332</v>
      </c>
      <c r="AA15" s="4">
        <v>992077.6333333333</v>
      </c>
      <c r="AC15" s="101">
        <v>43374</v>
      </c>
      <c r="AD15" s="8">
        <v>580436.35</v>
      </c>
      <c r="AE15" s="267" t="s">
        <v>480</v>
      </c>
      <c r="AF15" s="8">
        <v>751887.76666666672</v>
      </c>
      <c r="AG15" s="8">
        <v>246232.43333333332</v>
      </c>
      <c r="AH15" s="8">
        <v>190600.78333333333</v>
      </c>
      <c r="AI15" s="8">
        <v>16568.650000000001</v>
      </c>
      <c r="AJ15" s="267" t="s">
        <v>480</v>
      </c>
      <c r="AK15" s="8">
        <v>976600.73333333328</v>
      </c>
      <c r="AL15" s="8">
        <v>355238.43333333335</v>
      </c>
      <c r="AM15" s="8">
        <v>53329.966666666667</v>
      </c>
      <c r="AN15" s="8">
        <v>29941.3</v>
      </c>
      <c r="AP15" s="101">
        <v>43374</v>
      </c>
      <c r="AQ15" s="4">
        <v>39894072.450000003</v>
      </c>
      <c r="AR15" s="4">
        <v>2912023.75</v>
      </c>
      <c r="AS15" s="4">
        <v>32740517.166666668</v>
      </c>
      <c r="AT15" s="4">
        <v>12874786.233333332</v>
      </c>
      <c r="AU15" s="4">
        <v>348581.4</v>
      </c>
      <c r="AV15" s="4">
        <v>1065482</v>
      </c>
      <c r="AW15" s="4">
        <v>621391.25</v>
      </c>
      <c r="AX15" s="4">
        <v>25498404.283333335</v>
      </c>
      <c r="AY15" s="4">
        <v>10360951.866666667</v>
      </c>
      <c r="AZ15" s="4">
        <v>233203.20000000001</v>
      </c>
      <c r="BA15" s="4">
        <v>1196457.2333333334</v>
      </c>
    </row>
    <row r="16" spans="3:53">
      <c r="C16" s="102">
        <v>43405</v>
      </c>
      <c r="D16" s="4">
        <v>227549337.39999834</v>
      </c>
      <c r="E16" s="4">
        <v>8514184.7666666675</v>
      </c>
      <c r="F16" s="4">
        <v>40225731.549999997</v>
      </c>
      <c r="G16" s="4">
        <v>25492588.783333335</v>
      </c>
      <c r="H16" s="4">
        <v>963534.78333333333</v>
      </c>
      <c r="I16" s="4">
        <v>460052</v>
      </c>
      <c r="J16" s="4">
        <v>2254464.5666666669</v>
      </c>
      <c r="K16" s="4">
        <v>40104567.783333331</v>
      </c>
      <c r="L16" s="4">
        <v>33304119.216666665</v>
      </c>
      <c r="M16" s="4">
        <v>722777.1166666667</v>
      </c>
      <c r="N16" s="4">
        <v>2988419.9166666665</v>
      </c>
      <c r="P16" s="102">
        <v>43405</v>
      </c>
      <c r="Q16" s="4">
        <v>55695720.600000001</v>
      </c>
      <c r="R16" s="4">
        <v>3216184.3166666669</v>
      </c>
      <c r="S16" s="4">
        <v>37123268.033333331</v>
      </c>
      <c r="T16" s="4">
        <v>9772536.7166666668</v>
      </c>
      <c r="U16" s="4">
        <v>326628.91666666669</v>
      </c>
      <c r="V16" s="4">
        <v>117326.88333333333</v>
      </c>
      <c r="W16" s="4">
        <v>881532.66666666663</v>
      </c>
      <c r="X16" s="4">
        <v>38534948.266666666</v>
      </c>
      <c r="Y16" s="4">
        <v>12610424.833333334</v>
      </c>
      <c r="Z16" s="4">
        <v>236738.28333333333</v>
      </c>
      <c r="AA16" s="4">
        <v>1044824.1333333333</v>
      </c>
      <c r="AC16" s="102">
        <v>43405</v>
      </c>
      <c r="AD16" s="8">
        <v>528895.94999999995</v>
      </c>
      <c r="AE16" s="267" t="s">
        <v>480</v>
      </c>
      <c r="AF16" s="8">
        <v>722777.1166666667</v>
      </c>
      <c r="AG16" s="8">
        <v>236738.28333333333</v>
      </c>
      <c r="AH16" s="8">
        <v>184757.7</v>
      </c>
      <c r="AI16" s="8">
        <v>16004.766666666666</v>
      </c>
      <c r="AJ16" s="267" t="s">
        <v>480</v>
      </c>
      <c r="AK16" s="8">
        <v>963534.78333333333</v>
      </c>
      <c r="AL16" s="8">
        <v>326628.91666666669</v>
      </c>
      <c r="AM16" s="8">
        <v>51910.216666666667</v>
      </c>
      <c r="AN16" s="8">
        <v>28414.166666666668</v>
      </c>
      <c r="AP16" s="102">
        <v>43405</v>
      </c>
      <c r="AQ16" s="4">
        <v>40520154.200000003</v>
      </c>
      <c r="AR16" s="4">
        <v>3104754.2166666668</v>
      </c>
      <c r="AS16" s="4">
        <v>33304119.216666665</v>
      </c>
      <c r="AT16" s="4">
        <v>13153640.85</v>
      </c>
      <c r="AU16" s="4">
        <v>371107.51666666666</v>
      </c>
      <c r="AV16" s="4">
        <v>1039906</v>
      </c>
      <c r="AW16" s="4">
        <v>602221.26666666672</v>
      </c>
      <c r="AX16" s="4">
        <v>25492588.783333335</v>
      </c>
      <c r="AY16" s="4">
        <v>10563629</v>
      </c>
      <c r="AZ16" s="4">
        <v>235452.98333333334</v>
      </c>
      <c r="BA16" s="4">
        <v>1180662.3666666667</v>
      </c>
    </row>
    <row r="17" spans="3:53" ht="15.75" thickBot="1">
      <c r="C17" s="103">
        <v>43435</v>
      </c>
      <c r="D17" s="104">
        <v>225621597.68333498</v>
      </c>
      <c r="E17" s="104">
        <v>8334448.0666666664</v>
      </c>
      <c r="F17" s="104">
        <v>41674477.18333333</v>
      </c>
      <c r="G17" s="104">
        <v>26422854.266666666</v>
      </c>
      <c r="H17" s="104">
        <v>955042.56666666665</v>
      </c>
      <c r="I17" s="104">
        <v>504069</v>
      </c>
      <c r="J17" s="104">
        <v>1992218.25</v>
      </c>
      <c r="K17" s="104">
        <v>42150599.216666669</v>
      </c>
      <c r="L17" s="104">
        <v>34966699.43333333</v>
      </c>
      <c r="M17" s="104">
        <v>728608.71666666667</v>
      </c>
      <c r="N17" s="104">
        <v>3727362.65</v>
      </c>
      <c r="P17" s="103">
        <v>43435</v>
      </c>
      <c r="Q17" s="104">
        <v>58347610.516666666</v>
      </c>
      <c r="R17" s="104">
        <v>3262717.5666666669</v>
      </c>
      <c r="S17" s="104">
        <v>40576782.883333333</v>
      </c>
      <c r="T17" s="104">
        <v>10649411.833333334</v>
      </c>
      <c r="U17" s="104">
        <v>342636.11666666664</v>
      </c>
      <c r="V17" s="104">
        <v>144619.33333333334</v>
      </c>
      <c r="W17" s="104">
        <v>779929.26666666672</v>
      </c>
      <c r="X17" s="104">
        <v>39965556.75</v>
      </c>
      <c r="Y17" s="104">
        <v>13395245.050000001</v>
      </c>
      <c r="Z17" s="104">
        <v>239375.45</v>
      </c>
      <c r="AA17" s="104">
        <v>1344130.85</v>
      </c>
      <c r="AC17" s="103">
        <v>43435</v>
      </c>
      <c r="AD17" s="95">
        <v>482154.28333333333</v>
      </c>
      <c r="AE17" s="268" t="s">
        <v>480</v>
      </c>
      <c r="AF17" s="95">
        <v>728608.71666666667</v>
      </c>
      <c r="AG17" s="95">
        <v>239375.45</v>
      </c>
      <c r="AH17" s="95">
        <v>177250.96666666667</v>
      </c>
      <c r="AI17" s="95">
        <v>19180.05</v>
      </c>
      <c r="AJ17" s="268" t="s">
        <v>480</v>
      </c>
      <c r="AK17" s="95">
        <v>955042.56666666665</v>
      </c>
      <c r="AL17" s="95">
        <v>342636.11666666664</v>
      </c>
      <c r="AM17" s="95">
        <v>44743.133333333331</v>
      </c>
      <c r="AN17" s="95">
        <v>30763.166666666668</v>
      </c>
      <c r="AP17" s="103">
        <v>43435</v>
      </c>
      <c r="AQ17" s="104">
        <v>41310943.899999999</v>
      </c>
      <c r="AR17" s="104">
        <v>3120328.1833333331</v>
      </c>
      <c r="AS17" s="104">
        <v>34966699.43333333</v>
      </c>
      <c r="AT17" s="104">
        <v>13946896.9</v>
      </c>
      <c r="AU17" s="104">
        <v>371485.58333333331</v>
      </c>
      <c r="AV17" s="104">
        <v>1164411</v>
      </c>
      <c r="AW17" s="104">
        <v>535561.26666666672</v>
      </c>
      <c r="AX17" s="104">
        <v>26422854.266666666</v>
      </c>
      <c r="AY17" s="104">
        <v>11053290</v>
      </c>
      <c r="AZ17" s="104">
        <v>236674.03333333333</v>
      </c>
      <c r="BA17" s="104">
        <v>1328085.7166666666</v>
      </c>
    </row>
    <row r="20" spans="3:53">
      <c r="C20" s="138"/>
    </row>
    <row r="21" spans="3:53">
      <c r="C21" t="s">
        <v>201</v>
      </c>
    </row>
    <row r="22" spans="3:53">
      <c r="C22" t="s">
        <v>202</v>
      </c>
    </row>
    <row r="23" spans="3:53">
      <c r="C23" t="s">
        <v>203</v>
      </c>
    </row>
    <row r="24" spans="3:53">
      <c r="C24" t="s">
        <v>204</v>
      </c>
    </row>
    <row r="25" spans="3:53">
      <c r="C25" t="s">
        <v>205</v>
      </c>
    </row>
    <row r="26" spans="3:53">
      <c r="C26" t="s">
        <v>206</v>
      </c>
    </row>
    <row r="27" spans="3:53">
      <c r="C27" t="s">
        <v>207</v>
      </c>
    </row>
    <row r="28" spans="3:53">
      <c r="C28" t="s">
        <v>208</v>
      </c>
    </row>
    <row r="29" spans="3:53">
      <c r="C29" t="s">
        <v>209</v>
      </c>
    </row>
    <row r="30" spans="3:53">
      <c r="C30" t="s">
        <v>481</v>
      </c>
    </row>
  </sheetData>
  <mergeCells count="20">
    <mergeCell ref="Q2:AA3"/>
    <mergeCell ref="P4:P5"/>
    <mergeCell ref="Q4:Q5"/>
    <mergeCell ref="R4:U4"/>
    <mergeCell ref="W4:Z4"/>
    <mergeCell ref="D2:N3"/>
    <mergeCell ref="C4:C5"/>
    <mergeCell ref="D4:D5"/>
    <mergeCell ref="E4:H4"/>
    <mergeCell ref="J4:M4"/>
    <mergeCell ref="AQ2:BA3"/>
    <mergeCell ref="AP4:AP5"/>
    <mergeCell ref="AQ4:AQ5"/>
    <mergeCell ref="AR4:AU4"/>
    <mergeCell ref="AW4:AZ4"/>
    <mergeCell ref="AD2:AN3"/>
    <mergeCell ref="AC4:AC5"/>
    <mergeCell ref="AD4:AD5"/>
    <mergeCell ref="AE4:AH4"/>
    <mergeCell ref="AJ4:AM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V29"/>
  <sheetViews>
    <sheetView topLeftCell="Z1" workbookViewId="0">
      <selection activeCell="F27" sqref="F27"/>
    </sheetView>
  </sheetViews>
  <sheetFormatPr baseColWidth="10" defaultRowHeight="15"/>
  <cols>
    <col min="3" max="3" width="12.5703125" bestFit="1" customWidth="1"/>
  </cols>
  <sheetData>
    <row r="2" spans="2:48" ht="15" customHeight="1">
      <c r="C2" s="292" t="s">
        <v>174</v>
      </c>
      <c r="D2" s="292"/>
      <c r="E2" s="292"/>
      <c r="F2" s="292"/>
      <c r="G2" s="292"/>
      <c r="H2" s="292"/>
      <c r="I2" s="292"/>
      <c r="J2" s="292"/>
      <c r="K2" s="292"/>
      <c r="O2" s="292" t="s">
        <v>178</v>
      </c>
      <c r="P2" s="292"/>
      <c r="Q2" s="292"/>
      <c r="R2" s="292"/>
      <c r="S2" s="292"/>
      <c r="T2" s="292"/>
      <c r="U2" s="292"/>
      <c r="V2" s="292"/>
      <c r="W2" s="292"/>
      <c r="AB2" s="292" t="s">
        <v>180</v>
      </c>
      <c r="AC2" s="292"/>
      <c r="AD2" s="292"/>
      <c r="AE2" s="292"/>
      <c r="AF2" s="292"/>
      <c r="AG2" s="292"/>
      <c r="AH2" s="292"/>
      <c r="AI2" s="292"/>
      <c r="AJ2" s="292"/>
      <c r="AN2" s="292" t="s">
        <v>173</v>
      </c>
      <c r="AO2" s="292"/>
      <c r="AP2" s="292"/>
      <c r="AQ2" s="292"/>
      <c r="AR2" s="292"/>
      <c r="AS2" s="292"/>
      <c r="AT2" s="292"/>
      <c r="AU2" s="292"/>
      <c r="AV2" s="292"/>
    </row>
    <row r="3" spans="2:48" ht="15.75" customHeight="1" thickBot="1">
      <c r="C3" s="293"/>
      <c r="D3" s="293"/>
      <c r="E3" s="293"/>
      <c r="F3" s="293"/>
      <c r="G3" s="293"/>
      <c r="H3" s="293"/>
      <c r="I3" s="293"/>
      <c r="J3" s="293"/>
      <c r="K3" s="293"/>
      <c r="O3" s="293"/>
      <c r="P3" s="293"/>
      <c r="Q3" s="293"/>
      <c r="R3" s="293"/>
      <c r="S3" s="293"/>
      <c r="T3" s="293"/>
      <c r="U3" s="293"/>
      <c r="V3" s="293"/>
      <c r="W3" s="293"/>
      <c r="AB3" s="293"/>
      <c r="AC3" s="293"/>
      <c r="AD3" s="293"/>
      <c r="AE3" s="293"/>
      <c r="AF3" s="293"/>
      <c r="AG3" s="293"/>
      <c r="AH3" s="293"/>
      <c r="AI3" s="293"/>
      <c r="AJ3" s="293"/>
      <c r="AN3" s="293"/>
      <c r="AO3" s="293"/>
      <c r="AP3" s="293"/>
      <c r="AQ3" s="293"/>
      <c r="AR3" s="293"/>
      <c r="AS3" s="293"/>
      <c r="AT3" s="293"/>
      <c r="AU3" s="293"/>
      <c r="AV3" s="293"/>
    </row>
    <row r="4" spans="2:48" ht="15.75">
      <c r="B4" s="297" t="s">
        <v>155</v>
      </c>
      <c r="C4" s="299" t="s">
        <v>156</v>
      </c>
      <c r="D4" s="301" t="s">
        <v>175</v>
      </c>
      <c r="E4" s="302"/>
      <c r="F4" s="302"/>
      <c r="G4" s="302"/>
      <c r="H4" s="302"/>
      <c r="I4" s="302"/>
      <c r="J4" s="302"/>
      <c r="K4" s="303"/>
      <c r="N4" s="287" t="s">
        <v>155</v>
      </c>
      <c r="O4" s="289" t="s">
        <v>156</v>
      </c>
      <c r="P4" s="294" t="s">
        <v>175</v>
      </c>
      <c r="Q4" s="295"/>
      <c r="R4" s="295"/>
      <c r="S4" s="295"/>
      <c r="T4" s="295"/>
      <c r="U4" s="295"/>
      <c r="V4" s="295"/>
      <c r="W4" s="296"/>
      <c r="AA4" s="287" t="s">
        <v>155</v>
      </c>
      <c r="AB4" s="289" t="s">
        <v>156</v>
      </c>
      <c r="AC4" s="294" t="s">
        <v>175</v>
      </c>
      <c r="AD4" s="295"/>
      <c r="AE4" s="295"/>
      <c r="AF4" s="295"/>
      <c r="AG4" s="295"/>
      <c r="AH4" s="295"/>
      <c r="AI4" s="295"/>
      <c r="AJ4" s="296"/>
      <c r="AM4" s="287" t="s">
        <v>155</v>
      </c>
      <c r="AN4" s="289" t="s">
        <v>156</v>
      </c>
      <c r="AO4" s="294" t="s">
        <v>175</v>
      </c>
      <c r="AP4" s="295"/>
      <c r="AQ4" s="295"/>
      <c r="AR4" s="295"/>
      <c r="AS4" s="295"/>
      <c r="AT4" s="295"/>
      <c r="AU4" s="295"/>
      <c r="AV4" s="296"/>
    </row>
    <row r="5" spans="2:48" ht="15.75" thickBot="1">
      <c r="B5" s="298"/>
      <c r="C5" s="300"/>
      <c r="D5" s="112" t="s">
        <v>176</v>
      </c>
      <c r="E5" s="112" t="s">
        <v>160</v>
      </c>
      <c r="F5" s="112" t="s">
        <v>161</v>
      </c>
      <c r="G5" s="112" t="s">
        <v>162</v>
      </c>
      <c r="H5" s="112" t="s">
        <v>165</v>
      </c>
      <c r="I5" s="112" t="s">
        <v>172</v>
      </c>
      <c r="J5" s="112" t="s">
        <v>166</v>
      </c>
      <c r="K5" s="113" t="s">
        <v>177</v>
      </c>
      <c r="N5" s="288"/>
      <c r="O5" s="290"/>
      <c r="P5" s="107" t="s">
        <v>176</v>
      </c>
      <c r="Q5" s="107" t="s">
        <v>169</v>
      </c>
      <c r="R5" s="107" t="s">
        <v>161</v>
      </c>
      <c r="S5" s="107" t="s">
        <v>162</v>
      </c>
      <c r="T5" s="107" t="s">
        <v>170</v>
      </c>
      <c r="U5" s="107" t="s">
        <v>179</v>
      </c>
      <c r="V5" s="107" t="s">
        <v>166</v>
      </c>
      <c r="W5" s="108" t="s">
        <v>177</v>
      </c>
      <c r="AA5" s="288"/>
      <c r="AB5" s="290"/>
      <c r="AC5" s="107" t="s">
        <v>176</v>
      </c>
      <c r="AD5" s="107" t="s">
        <v>169</v>
      </c>
      <c r="AE5" s="107" t="s">
        <v>160</v>
      </c>
      <c r="AF5" s="107" t="s">
        <v>161</v>
      </c>
      <c r="AG5" s="107" t="s">
        <v>170</v>
      </c>
      <c r="AH5" s="107" t="s">
        <v>165</v>
      </c>
      <c r="AI5" s="107" t="s">
        <v>172</v>
      </c>
      <c r="AJ5" s="108" t="s">
        <v>177</v>
      </c>
      <c r="AM5" s="288"/>
      <c r="AN5" s="290"/>
      <c r="AO5" s="107" t="s">
        <v>176</v>
      </c>
      <c r="AP5" s="107" t="s">
        <v>169</v>
      </c>
      <c r="AQ5" s="107" t="s">
        <v>160</v>
      </c>
      <c r="AR5" s="107" t="s">
        <v>162</v>
      </c>
      <c r="AS5" s="107" t="s">
        <v>170</v>
      </c>
      <c r="AT5" s="107" t="s">
        <v>181</v>
      </c>
      <c r="AU5" s="107" t="s">
        <v>166</v>
      </c>
      <c r="AV5" s="108" t="s">
        <v>177</v>
      </c>
    </row>
    <row r="6" spans="2:48">
      <c r="B6" s="99">
        <v>43101</v>
      </c>
      <c r="C6" s="100">
        <v>105915616</v>
      </c>
      <c r="D6" s="110">
        <v>503587</v>
      </c>
      <c r="E6" s="110">
        <v>13946523</v>
      </c>
      <c r="F6" s="110">
        <v>8707288</v>
      </c>
      <c r="G6" s="110">
        <v>359364</v>
      </c>
      <c r="H6" s="110">
        <v>13452415</v>
      </c>
      <c r="I6" s="110">
        <v>8408213</v>
      </c>
      <c r="J6" s="110">
        <v>584353</v>
      </c>
      <c r="K6" s="110">
        <v>1951718</v>
      </c>
      <c r="N6" s="99">
        <v>43101</v>
      </c>
      <c r="O6" s="109">
        <v>37039022</v>
      </c>
      <c r="P6" s="109">
        <v>302669</v>
      </c>
      <c r="Q6" s="109">
        <v>13105034</v>
      </c>
      <c r="R6" s="109">
        <v>4038913</v>
      </c>
      <c r="S6" s="109">
        <v>104664</v>
      </c>
      <c r="T6" s="109">
        <v>13634973</v>
      </c>
      <c r="U6" s="109">
        <v>4086027</v>
      </c>
      <c r="V6" s="109">
        <v>185648</v>
      </c>
      <c r="W6" s="109">
        <v>1723981</v>
      </c>
      <c r="AA6" s="99">
        <v>43101</v>
      </c>
      <c r="AB6" s="109">
        <v>175004</v>
      </c>
      <c r="AC6" s="109">
        <v>9238</v>
      </c>
      <c r="AD6" s="109">
        <v>552105</v>
      </c>
      <c r="AE6" s="109">
        <v>187102</v>
      </c>
      <c r="AF6" s="109">
        <v>204449</v>
      </c>
      <c r="AG6" s="109">
        <v>262475</v>
      </c>
      <c r="AH6" s="109">
        <v>89862</v>
      </c>
      <c r="AI6" s="109">
        <v>89069</v>
      </c>
      <c r="AJ6" s="109">
        <v>4751</v>
      </c>
      <c r="AM6" s="99">
        <v>43101</v>
      </c>
      <c r="AN6" s="110">
        <v>23071260</v>
      </c>
      <c r="AO6" s="109">
        <v>73882</v>
      </c>
      <c r="AP6" s="109">
        <v>8408213</v>
      </c>
      <c r="AQ6" s="109">
        <v>4162359</v>
      </c>
      <c r="AR6" s="109">
        <v>97714</v>
      </c>
      <c r="AS6" s="109">
        <v>8707288</v>
      </c>
      <c r="AT6" s="109">
        <v>4115357</v>
      </c>
      <c r="AU6" s="109">
        <v>207925</v>
      </c>
      <c r="AV6" s="109">
        <v>633822</v>
      </c>
    </row>
    <row r="7" spans="2:48">
      <c r="B7" s="101">
        <v>43132</v>
      </c>
      <c r="C7" s="7">
        <v>90464175</v>
      </c>
      <c r="D7" s="7">
        <v>423864</v>
      </c>
      <c r="E7" s="7">
        <v>12358352</v>
      </c>
      <c r="F7" s="7">
        <v>8021771</v>
      </c>
      <c r="G7" s="7">
        <v>333663</v>
      </c>
      <c r="H7" s="7">
        <v>12122731</v>
      </c>
      <c r="I7" s="7">
        <v>7491257</v>
      </c>
      <c r="J7" s="7">
        <v>626160</v>
      </c>
      <c r="K7" s="7">
        <v>886464</v>
      </c>
      <c r="N7" s="101">
        <v>43132</v>
      </c>
      <c r="O7" s="8">
        <v>35439765</v>
      </c>
      <c r="P7" s="8">
        <v>226610</v>
      </c>
      <c r="Q7" s="8">
        <v>12053051</v>
      </c>
      <c r="R7" s="8">
        <v>3755979</v>
      </c>
      <c r="S7" s="8">
        <v>100372</v>
      </c>
      <c r="T7" s="8">
        <v>12357574</v>
      </c>
      <c r="U7" s="8">
        <v>3543926</v>
      </c>
      <c r="V7" s="8">
        <v>219473</v>
      </c>
      <c r="W7" s="8">
        <v>1856052</v>
      </c>
      <c r="AA7" s="101">
        <v>43132</v>
      </c>
      <c r="AB7" s="8">
        <v>155900</v>
      </c>
      <c r="AC7" s="8">
        <v>6514</v>
      </c>
      <c r="AD7" s="8">
        <v>574126</v>
      </c>
      <c r="AE7" s="8">
        <v>216206</v>
      </c>
      <c r="AF7" s="8">
        <v>200481</v>
      </c>
      <c r="AG7" s="8">
        <v>229294</v>
      </c>
      <c r="AH7" s="8">
        <v>85213</v>
      </c>
      <c r="AI7" s="8">
        <v>76101</v>
      </c>
      <c r="AJ7" s="8">
        <v>3334</v>
      </c>
      <c r="AM7" s="101">
        <v>43132</v>
      </c>
      <c r="AN7" s="7">
        <v>19897410</v>
      </c>
      <c r="AO7" s="8">
        <v>68256</v>
      </c>
      <c r="AP7" s="8">
        <v>7491257</v>
      </c>
      <c r="AQ7" s="8">
        <v>3543628</v>
      </c>
      <c r="AR7" s="8">
        <v>82830</v>
      </c>
      <c r="AS7" s="8">
        <v>8021771</v>
      </c>
      <c r="AT7" s="8">
        <v>3752561</v>
      </c>
      <c r="AU7" s="8">
        <v>206142</v>
      </c>
      <c r="AV7" s="8">
        <v>487821</v>
      </c>
    </row>
    <row r="8" spans="2:48">
      <c r="B8" s="101">
        <v>43160</v>
      </c>
      <c r="C8" s="7">
        <v>96986644</v>
      </c>
      <c r="D8" s="7">
        <v>459482</v>
      </c>
      <c r="E8" s="7">
        <v>13376194</v>
      </c>
      <c r="F8" s="7">
        <v>8234595</v>
      </c>
      <c r="G8" s="7">
        <v>441663</v>
      </c>
      <c r="H8" s="7">
        <v>12858923</v>
      </c>
      <c r="I8" s="7">
        <v>7797828</v>
      </c>
      <c r="J8" s="7">
        <v>691623</v>
      </c>
      <c r="K8" s="7">
        <v>775542</v>
      </c>
      <c r="N8" s="101">
        <v>43160</v>
      </c>
      <c r="O8" s="8">
        <v>36413629</v>
      </c>
      <c r="P8" s="8">
        <v>244664</v>
      </c>
      <c r="Q8" s="8">
        <v>12522295</v>
      </c>
      <c r="R8" s="8">
        <v>3979220</v>
      </c>
      <c r="S8" s="8">
        <v>103100</v>
      </c>
      <c r="T8" s="8">
        <v>12875410</v>
      </c>
      <c r="U8" s="8">
        <v>3743274</v>
      </c>
      <c r="V8" s="8">
        <v>243725</v>
      </c>
      <c r="W8" s="8">
        <v>2666873</v>
      </c>
      <c r="AA8" s="101">
        <v>43160</v>
      </c>
      <c r="AB8" s="8">
        <v>161739</v>
      </c>
      <c r="AC8" s="8">
        <v>8320</v>
      </c>
      <c r="AD8" s="8">
        <v>635194</v>
      </c>
      <c r="AE8" s="8">
        <v>243610</v>
      </c>
      <c r="AF8" s="8">
        <v>244598</v>
      </c>
      <c r="AG8" s="8">
        <v>252518</v>
      </c>
      <c r="AH8" s="8">
        <v>88073</v>
      </c>
      <c r="AI8" s="8">
        <v>78222</v>
      </c>
      <c r="AJ8" s="8">
        <v>4769</v>
      </c>
      <c r="AM8" s="101">
        <v>43160</v>
      </c>
      <c r="AN8" s="7">
        <v>21482383</v>
      </c>
      <c r="AO8" s="8">
        <v>70136</v>
      </c>
      <c r="AP8" s="8">
        <v>7797828</v>
      </c>
      <c r="AQ8" s="8">
        <v>3905269</v>
      </c>
      <c r="AR8" s="8">
        <v>85449</v>
      </c>
      <c r="AS8" s="8">
        <v>8234595</v>
      </c>
      <c r="AT8" s="8">
        <v>4063230</v>
      </c>
      <c r="AU8" s="8">
        <v>252194</v>
      </c>
      <c r="AV8" s="8">
        <v>351529</v>
      </c>
    </row>
    <row r="9" spans="2:48">
      <c r="B9" s="101">
        <v>43191</v>
      </c>
      <c r="C9" s="7">
        <v>96636768</v>
      </c>
      <c r="D9" s="7">
        <v>421557</v>
      </c>
      <c r="E9" s="7">
        <v>13093971</v>
      </c>
      <c r="F9" s="7">
        <v>8373587</v>
      </c>
      <c r="G9" s="7">
        <v>510614</v>
      </c>
      <c r="H9" s="7">
        <v>13042598</v>
      </c>
      <c r="I9" s="7">
        <v>7690885</v>
      </c>
      <c r="J9" s="7">
        <v>534786</v>
      </c>
      <c r="K9" s="7">
        <v>641474</v>
      </c>
      <c r="N9" s="101">
        <v>43191</v>
      </c>
      <c r="O9" s="8">
        <v>29056426</v>
      </c>
      <c r="P9" s="8">
        <v>199433</v>
      </c>
      <c r="Q9" s="8">
        <v>12859045</v>
      </c>
      <c r="R9" s="8">
        <v>3924998</v>
      </c>
      <c r="S9" s="8">
        <v>110080</v>
      </c>
      <c r="T9" s="8">
        <v>13093305</v>
      </c>
      <c r="U9" s="8">
        <v>3816602</v>
      </c>
      <c r="V9" s="8">
        <v>192849</v>
      </c>
      <c r="W9" s="8">
        <v>2618663</v>
      </c>
      <c r="AA9" s="101">
        <v>43191</v>
      </c>
      <c r="AB9" s="8">
        <v>157160</v>
      </c>
      <c r="AC9" s="8">
        <v>7565</v>
      </c>
      <c r="AD9" s="8">
        <v>502651</v>
      </c>
      <c r="AE9" s="8">
        <v>193086</v>
      </c>
      <c r="AF9" s="8">
        <v>204906</v>
      </c>
      <c r="AG9" s="8">
        <v>510614</v>
      </c>
      <c r="AH9" s="8">
        <v>109389</v>
      </c>
      <c r="AI9" s="8">
        <v>82398</v>
      </c>
      <c r="AJ9" s="8">
        <v>3325</v>
      </c>
      <c r="AM9" s="101">
        <v>43191</v>
      </c>
      <c r="AN9" s="7">
        <v>20836962</v>
      </c>
      <c r="AO9" s="8">
        <v>64308</v>
      </c>
      <c r="AP9" s="8">
        <v>7690885</v>
      </c>
      <c r="AQ9" s="8">
        <v>3799810</v>
      </c>
      <c r="AR9" s="8">
        <v>82398</v>
      </c>
      <c r="AS9" s="8">
        <v>8373587</v>
      </c>
      <c r="AT9" s="8">
        <v>3922373</v>
      </c>
      <c r="AU9" s="8">
        <v>207213</v>
      </c>
      <c r="AV9" s="8">
        <v>284814</v>
      </c>
    </row>
    <row r="10" spans="2:48">
      <c r="B10" s="101">
        <v>43221</v>
      </c>
      <c r="C10" s="7">
        <v>93194778</v>
      </c>
      <c r="D10" s="7">
        <v>407488</v>
      </c>
      <c r="E10" s="7">
        <v>12991240</v>
      </c>
      <c r="F10" s="7">
        <v>8185145</v>
      </c>
      <c r="G10" s="7">
        <v>305499</v>
      </c>
      <c r="H10" s="7">
        <v>13308564</v>
      </c>
      <c r="I10" s="7">
        <v>7567415</v>
      </c>
      <c r="J10" s="7">
        <v>655488</v>
      </c>
      <c r="K10" s="7">
        <v>596250</v>
      </c>
      <c r="N10" s="101">
        <v>43221</v>
      </c>
      <c r="O10" s="8">
        <v>36684982</v>
      </c>
      <c r="P10" s="8">
        <v>184125</v>
      </c>
      <c r="Q10" s="8">
        <v>13308893</v>
      </c>
      <c r="R10" s="8">
        <v>4156393</v>
      </c>
      <c r="S10" s="8">
        <v>112986</v>
      </c>
      <c r="T10" s="8">
        <v>12990702</v>
      </c>
      <c r="U10" s="8">
        <v>3945028</v>
      </c>
      <c r="V10" s="8">
        <v>255529</v>
      </c>
      <c r="W10" s="8">
        <v>2556134</v>
      </c>
      <c r="AA10" s="101">
        <v>43221</v>
      </c>
      <c r="AB10" s="8">
        <v>154667</v>
      </c>
      <c r="AC10" s="8">
        <v>7441</v>
      </c>
      <c r="AD10" s="8">
        <v>606530</v>
      </c>
      <c r="AE10" s="8">
        <v>255788</v>
      </c>
      <c r="AF10" s="8">
        <v>252578</v>
      </c>
      <c r="AG10" s="8">
        <v>305499</v>
      </c>
      <c r="AH10" s="8">
        <v>112474</v>
      </c>
      <c r="AI10" s="8">
        <v>84026</v>
      </c>
      <c r="AJ10" s="8">
        <v>3453</v>
      </c>
      <c r="AM10" s="101">
        <v>43221</v>
      </c>
      <c r="AN10" s="7">
        <v>20546630</v>
      </c>
      <c r="AO10" s="8">
        <v>63832</v>
      </c>
      <c r="AP10" s="8">
        <v>7567415</v>
      </c>
      <c r="AQ10" s="8">
        <v>3928084</v>
      </c>
      <c r="AR10" s="8">
        <v>84026</v>
      </c>
      <c r="AS10" s="8">
        <v>8185145</v>
      </c>
      <c r="AT10" s="8">
        <v>4151548</v>
      </c>
      <c r="AU10" s="8">
        <v>253450</v>
      </c>
      <c r="AV10" s="8">
        <v>264502</v>
      </c>
    </row>
    <row r="11" spans="2:48">
      <c r="B11" s="101">
        <v>43252</v>
      </c>
      <c r="C11" s="7">
        <v>88765599</v>
      </c>
      <c r="D11" s="7">
        <v>351260</v>
      </c>
      <c r="E11" s="7">
        <v>12493214</v>
      </c>
      <c r="F11" s="7">
        <v>7948572</v>
      </c>
      <c r="G11" s="7">
        <v>301830</v>
      </c>
      <c r="H11" s="7">
        <v>12468516</v>
      </c>
      <c r="I11" s="7">
        <v>7138600</v>
      </c>
      <c r="J11" s="7">
        <v>578596</v>
      </c>
      <c r="K11" s="7">
        <v>384539</v>
      </c>
      <c r="N11" s="101">
        <v>43252</v>
      </c>
      <c r="O11" s="8">
        <v>34804148</v>
      </c>
      <c r="P11" s="8">
        <v>158617</v>
      </c>
      <c r="Q11" s="8">
        <v>12468768</v>
      </c>
      <c r="R11" s="8">
        <v>3957448</v>
      </c>
      <c r="S11" s="8">
        <v>81066</v>
      </c>
      <c r="T11" s="8">
        <v>12492555</v>
      </c>
      <c r="U11" s="8">
        <v>3717534</v>
      </c>
      <c r="V11" s="8">
        <v>209742</v>
      </c>
      <c r="W11" s="8">
        <v>2222682</v>
      </c>
      <c r="AA11" s="101">
        <v>43252</v>
      </c>
      <c r="AB11" s="8">
        <v>133203</v>
      </c>
      <c r="AC11" s="8">
        <v>5952</v>
      </c>
      <c r="AD11" s="8">
        <v>537178</v>
      </c>
      <c r="AE11" s="8">
        <v>209835</v>
      </c>
      <c r="AF11" s="8">
        <v>242368</v>
      </c>
      <c r="AG11" s="8">
        <v>301830</v>
      </c>
      <c r="AH11" s="8">
        <v>80646</v>
      </c>
      <c r="AI11" s="8">
        <v>84851</v>
      </c>
      <c r="AJ11" s="8">
        <v>3307</v>
      </c>
      <c r="AM11" s="101">
        <v>43252</v>
      </c>
      <c r="AN11" s="7">
        <v>19193389</v>
      </c>
      <c r="AO11" s="8">
        <v>57725</v>
      </c>
      <c r="AP11" s="8">
        <v>7138600</v>
      </c>
      <c r="AQ11" s="8">
        <v>3694212</v>
      </c>
      <c r="AR11" s="8">
        <v>81778</v>
      </c>
      <c r="AS11" s="8">
        <v>7948572</v>
      </c>
      <c r="AT11" s="8">
        <v>3957423</v>
      </c>
      <c r="AU11" s="8">
        <v>244007</v>
      </c>
      <c r="AV11" s="8">
        <v>208176</v>
      </c>
    </row>
    <row r="12" spans="2:48">
      <c r="B12" s="101">
        <v>43282</v>
      </c>
      <c r="C12" s="7">
        <v>92256385</v>
      </c>
      <c r="D12" s="7">
        <v>374214</v>
      </c>
      <c r="E12" s="7">
        <v>13304298</v>
      </c>
      <c r="F12" s="7">
        <v>8280844</v>
      </c>
      <c r="G12" s="7">
        <v>314266</v>
      </c>
      <c r="H12" s="7">
        <v>13932598</v>
      </c>
      <c r="I12" s="7">
        <v>7395209</v>
      </c>
      <c r="J12" s="7">
        <v>576564</v>
      </c>
      <c r="K12" s="7">
        <v>366882</v>
      </c>
      <c r="N12" s="101">
        <v>43282</v>
      </c>
      <c r="O12" s="8">
        <v>35865362</v>
      </c>
      <c r="P12" s="8">
        <v>166602</v>
      </c>
      <c r="Q12" s="8">
        <v>13658198</v>
      </c>
      <c r="R12" s="8">
        <v>4211738</v>
      </c>
      <c r="S12" s="8">
        <v>106417</v>
      </c>
      <c r="T12" s="8">
        <v>13303600</v>
      </c>
      <c r="U12" s="8">
        <v>3902571</v>
      </c>
      <c r="V12" s="8">
        <v>218579</v>
      </c>
      <c r="W12" s="8">
        <v>2359346</v>
      </c>
      <c r="AA12" s="101">
        <v>43282</v>
      </c>
      <c r="AB12" s="8">
        <v>123693</v>
      </c>
      <c r="AC12" s="8">
        <v>7074</v>
      </c>
      <c r="AD12" s="8">
        <v>537649</v>
      </c>
      <c r="AE12" s="8">
        <v>218939</v>
      </c>
      <c r="AF12" s="8">
        <v>231806</v>
      </c>
      <c r="AG12" s="8">
        <v>218617</v>
      </c>
      <c r="AH12" s="8">
        <v>85886</v>
      </c>
      <c r="AI12" s="8">
        <v>74057</v>
      </c>
      <c r="AJ12" s="8">
        <v>3309</v>
      </c>
      <c r="AM12" s="101">
        <v>43282</v>
      </c>
      <c r="AN12" s="8">
        <v>20974906</v>
      </c>
      <c r="AO12" s="8">
        <v>66151</v>
      </c>
      <c r="AP12" s="8">
        <v>7395209</v>
      </c>
      <c r="AQ12" s="8">
        <v>3905909</v>
      </c>
      <c r="AR12" s="8">
        <v>87079</v>
      </c>
      <c r="AS12" s="8">
        <v>8280844</v>
      </c>
      <c r="AT12" s="8">
        <v>4210190</v>
      </c>
      <c r="AU12" s="8">
        <v>232813</v>
      </c>
      <c r="AV12" s="8">
        <v>206873</v>
      </c>
    </row>
    <row r="13" spans="2:48">
      <c r="B13" s="101">
        <v>43313</v>
      </c>
      <c r="C13" s="7">
        <v>90146155</v>
      </c>
      <c r="D13" s="7">
        <v>367215</v>
      </c>
      <c r="E13" s="7">
        <v>12839644</v>
      </c>
      <c r="F13" s="7">
        <v>8078144</v>
      </c>
      <c r="G13" s="7">
        <v>303170</v>
      </c>
      <c r="H13" s="7">
        <v>13784714</v>
      </c>
      <c r="I13" s="7">
        <v>7325022</v>
      </c>
      <c r="J13" s="7">
        <v>537463</v>
      </c>
      <c r="K13" s="7">
        <v>382651</v>
      </c>
      <c r="N13" s="101">
        <v>43313</v>
      </c>
      <c r="O13" s="8">
        <v>31756808</v>
      </c>
      <c r="P13" s="8">
        <v>173465</v>
      </c>
      <c r="Q13" s="8">
        <v>13624282</v>
      </c>
      <c r="R13" s="8">
        <v>4193418</v>
      </c>
      <c r="S13" s="8">
        <v>96598</v>
      </c>
      <c r="T13" s="8">
        <v>12838944</v>
      </c>
      <c r="U13" s="8">
        <v>3849283</v>
      </c>
      <c r="V13" s="8">
        <v>195490</v>
      </c>
      <c r="W13" s="8">
        <v>2362796</v>
      </c>
      <c r="AA13" s="101">
        <v>43313</v>
      </c>
      <c r="AB13" s="8">
        <v>129028</v>
      </c>
      <c r="AC13" s="8">
        <v>10082</v>
      </c>
      <c r="AD13" s="8">
        <v>515074</v>
      </c>
      <c r="AE13" s="8">
        <v>198098</v>
      </c>
      <c r="AF13" s="8">
        <v>234941</v>
      </c>
      <c r="AG13" s="8">
        <v>209094</v>
      </c>
      <c r="AH13" s="8">
        <v>77110</v>
      </c>
      <c r="AI13" s="8">
        <v>72009</v>
      </c>
      <c r="AJ13" s="8">
        <v>3206</v>
      </c>
      <c r="AM13" s="101">
        <v>43313</v>
      </c>
      <c r="AN13" s="8">
        <v>20435834</v>
      </c>
      <c r="AO13" s="8">
        <v>62793</v>
      </c>
      <c r="AP13" s="8">
        <v>7325022</v>
      </c>
      <c r="AQ13" s="8">
        <v>3880526</v>
      </c>
      <c r="AR13" s="8">
        <v>85594</v>
      </c>
      <c r="AS13" s="8">
        <v>8078144</v>
      </c>
      <c r="AT13" s="8">
        <v>4163479</v>
      </c>
      <c r="AU13" s="8">
        <v>236357</v>
      </c>
      <c r="AV13" s="8">
        <v>255545</v>
      </c>
    </row>
    <row r="14" spans="2:48">
      <c r="B14" s="101">
        <v>43344</v>
      </c>
      <c r="C14" s="7">
        <v>80502234</v>
      </c>
      <c r="D14" s="7">
        <v>403758</v>
      </c>
      <c r="E14" s="7">
        <v>13131918</v>
      </c>
      <c r="F14" s="7">
        <v>8274141</v>
      </c>
      <c r="G14" s="7">
        <v>295729</v>
      </c>
      <c r="H14" s="7">
        <v>13236011</v>
      </c>
      <c r="I14" s="7">
        <v>7214476</v>
      </c>
      <c r="J14" s="7">
        <v>444487</v>
      </c>
      <c r="K14" s="7">
        <v>332987</v>
      </c>
      <c r="N14" s="101">
        <v>43344</v>
      </c>
      <c r="O14" s="8">
        <v>28595426</v>
      </c>
      <c r="P14" s="8">
        <v>153412</v>
      </c>
      <c r="Q14" s="8">
        <v>13301637</v>
      </c>
      <c r="R14" s="8">
        <v>4150963</v>
      </c>
      <c r="S14" s="8">
        <v>94908</v>
      </c>
      <c r="T14" s="8">
        <v>13131298</v>
      </c>
      <c r="U14" s="8">
        <v>3855960</v>
      </c>
      <c r="V14" s="8">
        <v>166983</v>
      </c>
      <c r="W14" s="8">
        <v>2343082</v>
      </c>
      <c r="AA14" s="101">
        <v>43344</v>
      </c>
      <c r="AB14" s="8">
        <v>126450</v>
      </c>
      <c r="AC14" s="8">
        <v>9809</v>
      </c>
      <c r="AD14" s="8">
        <v>439725</v>
      </c>
      <c r="AE14" s="8">
        <v>166197</v>
      </c>
      <c r="AF14" s="8">
        <v>176934</v>
      </c>
      <c r="AG14" s="8">
        <v>199033</v>
      </c>
      <c r="AH14" s="8">
        <v>75329</v>
      </c>
      <c r="AI14" s="8">
        <v>63982</v>
      </c>
      <c r="AJ14" s="8">
        <v>4472</v>
      </c>
      <c r="AM14" s="101">
        <v>43344</v>
      </c>
      <c r="AN14" s="8">
        <v>19271063</v>
      </c>
      <c r="AO14" s="8">
        <v>61112</v>
      </c>
      <c r="AP14" s="8">
        <v>7214476</v>
      </c>
      <c r="AQ14" s="8">
        <v>3858981</v>
      </c>
      <c r="AR14" s="8">
        <v>73785</v>
      </c>
      <c r="AS14" s="8">
        <v>8274141</v>
      </c>
      <c r="AT14" s="8">
        <v>4080672</v>
      </c>
      <c r="AU14" s="8">
        <v>179712</v>
      </c>
      <c r="AV14" s="8">
        <v>257240</v>
      </c>
    </row>
    <row r="15" spans="2:48">
      <c r="B15" s="101">
        <v>43374</v>
      </c>
      <c r="C15" s="7">
        <v>85895001</v>
      </c>
      <c r="D15" s="7">
        <v>353821</v>
      </c>
      <c r="E15" s="7">
        <v>13007779</v>
      </c>
      <c r="F15" s="7">
        <v>8389929</v>
      </c>
      <c r="G15" s="7">
        <v>306709</v>
      </c>
      <c r="H15" s="7">
        <v>14177400</v>
      </c>
      <c r="I15" s="7">
        <v>7676069</v>
      </c>
      <c r="J15" s="7">
        <v>755300</v>
      </c>
      <c r="K15" s="7">
        <v>377939</v>
      </c>
      <c r="N15" s="101">
        <v>43374</v>
      </c>
      <c r="O15" s="8">
        <v>33177209</v>
      </c>
      <c r="P15" s="8">
        <v>185962</v>
      </c>
      <c r="Q15" s="8">
        <v>13902887</v>
      </c>
      <c r="R15" s="8">
        <v>4534190</v>
      </c>
      <c r="S15" s="8">
        <v>97347</v>
      </c>
      <c r="T15" s="8">
        <v>13007109</v>
      </c>
      <c r="U15" s="8">
        <v>4165818</v>
      </c>
      <c r="V15" s="8">
        <v>296200</v>
      </c>
      <c r="W15" s="8">
        <v>2446001</v>
      </c>
      <c r="AA15" s="101">
        <v>43374</v>
      </c>
      <c r="AB15" s="8">
        <v>131374</v>
      </c>
      <c r="AC15" s="8">
        <v>8239</v>
      </c>
      <c r="AD15" s="8">
        <v>702120</v>
      </c>
      <c r="AE15" s="8">
        <v>297137</v>
      </c>
      <c r="AF15" s="8">
        <v>286532</v>
      </c>
      <c r="AG15" s="8">
        <v>205725</v>
      </c>
      <c r="AH15" s="8">
        <v>77825</v>
      </c>
      <c r="AI15" s="8">
        <v>69535</v>
      </c>
      <c r="AJ15" s="8">
        <v>3413</v>
      </c>
      <c r="AM15" s="101">
        <v>43374</v>
      </c>
      <c r="AN15" s="8">
        <v>24384431</v>
      </c>
      <c r="AO15" s="8">
        <v>65084</v>
      </c>
      <c r="AP15" s="8">
        <v>7676069</v>
      </c>
      <c r="AQ15" s="8">
        <v>4184249</v>
      </c>
      <c r="AR15" s="8">
        <v>82935</v>
      </c>
      <c r="AS15" s="8">
        <v>8389929</v>
      </c>
      <c r="AT15" s="8">
        <v>4511451</v>
      </c>
      <c r="AU15" s="8">
        <v>343545</v>
      </c>
      <c r="AV15" s="8">
        <v>467167</v>
      </c>
    </row>
    <row r="16" spans="2:48">
      <c r="B16" s="102">
        <v>43405</v>
      </c>
      <c r="C16" s="7">
        <v>74091614</v>
      </c>
      <c r="D16" s="7">
        <v>331634</v>
      </c>
      <c r="E16" s="7">
        <v>12524249</v>
      </c>
      <c r="F16" s="7">
        <v>7850973</v>
      </c>
      <c r="G16" s="7">
        <v>307881</v>
      </c>
      <c r="H16" s="7">
        <v>14594297</v>
      </c>
      <c r="I16" s="7">
        <v>6984379</v>
      </c>
      <c r="J16" s="7">
        <v>795034</v>
      </c>
      <c r="K16" s="7">
        <v>311877</v>
      </c>
      <c r="N16" s="102">
        <v>43405</v>
      </c>
      <c r="O16" s="8">
        <v>32204524</v>
      </c>
      <c r="P16" s="8">
        <v>151122</v>
      </c>
      <c r="Q16" s="8">
        <v>14343572</v>
      </c>
      <c r="R16" s="8">
        <v>4618760</v>
      </c>
      <c r="S16" s="8">
        <v>97996</v>
      </c>
      <c r="T16" s="8">
        <v>12523565</v>
      </c>
      <c r="U16" s="8">
        <v>4107083</v>
      </c>
      <c r="V16" s="8">
        <v>331768</v>
      </c>
      <c r="W16" s="8">
        <v>2127321</v>
      </c>
      <c r="AA16" s="102">
        <v>43405</v>
      </c>
      <c r="AB16" s="8">
        <v>127968</v>
      </c>
      <c r="AC16" s="8">
        <v>11468</v>
      </c>
      <c r="AD16" s="8">
        <v>765147</v>
      </c>
      <c r="AE16" s="8">
        <v>333106</v>
      </c>
      <c r="AF16" s="8">
        <v>344022</v>
      </c>
      <c r="AG16" s="8">
        <v>196952</v>
      </c>
      <c r="AH16" s="8">
        <v>74611</v>
      </c>
      <c r="AI16" s="8">
        <v>65966</v>
      </c>
      <c r="AJ16" s="8">
        <v>8577</v>
      </c>
      <c r="AM16" s="102">
        <v>43405</v>
      </c>
      <c r="AN16" s="8">
        <v>23091579</v>
      </c>
      <c r="AO16" s="8">
        <v>58910</v>
      </c>
      <c r="AP16" s="8">
        <v>6984379</v>
      </c>
      <c r="AQ16" s="8">
        <v>4119283</v>
      </c>
      <c r="AR16" s="8">
        <v>78450</v>
      </c>
      <c r="AS16" s="8">
        <v>7850973</v>
      </c>
      <c r="AT16" s="8">
        <v>4613977</v>
      </c>
      <c r="AU16" s="8">
        <v>433738</v>
      </c>
      <c r="AV16" s="8">
        <v>327887</v>
      </c>
    </row>
    <row r="17" spans="2:48" ht="15.75" thickBot="1">
      <c r="B17" s="103">
        <v>43435</v>
      </c>
      <c r="C17" s="111">
        <v>72722752</v>
      </c>
      <c r="D17" s="111">
        <v>371951</v>
      </c>
      <c r="E17" s="111">
        <v>12069516</v>
      </c>
      <c r="F17" s="111">
        <v>7567861</v>
      </c>
      <c r="G17" s="111">
        <v>302487</v>
      </c>
      <c r="H17" s="111">
        <v>14054983</v>
      </c>
      <c r="I17" s="111">
        <v>6877419</v>
      </c>
      <c r="J17" s="111">
        <v>1014194</v>
      </c>
      <c r="K17" s="111">
        <v>299498</v>
      </c>
      <c r="N17" s="103">
        <v>43435</v>
      </c>
      <c r="O17" s="95">
        <v>37608034</v>
      </c>
      <c r="P17" s="95">
        <v>191501</v>
      </c>
      <c r="Q17" s="95">
        <v>13780694</v>
      </c>
      <c r="R17" s="95">
        <v>4642230</v>
      </c>
      <c r="S17" s="95">
        <v>100980</v>
      </c>
      <c r="T17" s="95">
        <v>12068742</v>
      </c>
      <c r="U17" s="95">
        <v>4048167</v>
      </c>
      <c r="V17" s="95">
        <v>429393</v>
      </c>
      <c r="W17" s="95">
        <v>2163423</v>
      </c>
      <c r="AA17" s="103">
        <v>43435</v>
      </c>
      <c r="AB17" s="95">
        <v>132762</v>
      </c>
      <c r="AC17" s="95">
        <v>24616</v>
      </c>
      <c r="AD17" s="95">
        <v>990449</v>
      </c>
      <c r="AE17" s="95">
        <v>430311</v>
      </c>
      <c r="AF17" s="95">
        <v>400375</v>
      </c>
      <c r="AG17" s="95">
        <v>194173</v>
      </c>
      <c r="AH17" s="95">
        <v>75886</v>
      </c>
      <c r="AI17" s="95">
        <v>61275</v>
      </c>
      <c r="AJ17" s="95">
        <v>20944</v>
      </c>
      <c r="AM17" s="103">
        <v>43435</v>
      </c>
      <c r="AN17" s="95">
        <v>20611840</v>
      </c>
      <c r="AO17" s="95">
        <v>59676</v>
      </c>
      <c r="AP17" s="95">
        <v>6877419</v>
      </c>
      <c r="AQ17" s="95">
        <v>4055736</v>
      </c>
      <c r="AR17" s="95">
        <v>73426</v>
      </c>
      <c r="AS17" s="95">
        <v>7567861</v>
      </c>
      <c r="AT17" s="95">
        <v>4640631</v>
      </c>
      <c r="AU17" s="95">
        <v>621729</v>
      </c>
      <c r="AV17" s="95">
        <v>321782</v>
      </c>
    </row>
    <row r="20" spans="2:48">
      <c r="B20" s="138"/>
    </row>
    <row r="21" spans="2:48">
      <c r="B21" t="s">
        <v>201</v>
      </c>
    </row>
    <row r="22" spans="2:48">
      <c r="B22" t="s">
        <v>202</v>
      </c>
    </row>
    <row r="23" spans="2:48">
      <c r="B23" t="s">
        <v>203</v>
      </c>
    </row>
    <row r="24" spans="2:48">
      <c r="B24" t="s">
        <v>204</v>
      </c>
    </row>
    <row r="25" spans="2:48">
      <c r="B25" t="s">
        <v>205</v>
      </c>
    </row>
    <row r="26" spans="2:48">
      <c r="B26" t="s">
        <v>206</v>
      </c>
    </row>
    <row r="27" spans="2:48">
      <c r="B27" t="s">
        <v>207</v>
      </c>
    </row>
    <row r="28" spans="2:48">
      <c r="B28" t="s">
        <v>208</v>
      </c>
    </row>
    <row r="29" spans="2:48">
      <c r="B29" t="s">
        <v>209</v>
      </c>
    </row>
  </sheetData>
  <mergeCells count="16">
    <mergeCell ref="C2:K3"/>
    <mergeCell ref="B4:B5"/>
    <mergeCell ref="C4:C5"/>
    <mergeCell ref="D4:K4"/>
    <mergeCell ref="O2:W3"/>
    <mergeCell ref="N4:N5"/>
    <mergeCell ref="O4:O5"/>
    <mergeCell ref="P4:W4"/>
    <mergeCell ref="AB2:AJ3"/>
    <mergeCell ref="AA4:AA5"/>
    <mergeCell ref="AB4:AB5"/>
    <mergeCell ref="AC4:AJ4"/>
    <mergeCell ref="AN2:AV3"/>
    <mergeCell ref="AM4:AM5"/>
    <mergeCell ref="AN4:AN5"/>
    <mergeCell ref="AO4:AV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A50"/>
  <sheetViews>
    <sheetView zoomScaleNormal="100" workbookViewId="0">
      <selection activeCell="B9" sqref="B9"/>
    </sheetView>
  </sheetViews>
  <sheetFormatPr baseColWidth="10" defaultRowHeight="15"/>
  <cols>
    <col min="1" max="1" width="23.5703125" customWidth="1"/>
    <col min="2" max="2" width="33.85546875" customWidth="1"/>
    <col min="3" max="3" width="11.140625" customWidth="1"/>
    <col min="4" max="4" width="12.42578125" customWidth="1"/>
    <col min="5" max="5" width="12.5703125" customWidth="1"/>
    <col min="6" max="6" width="11" customWidth="1"/>
    <col min="7" max="7" width="12.5703125" customWidth="1"/>
    <col min="8" max="8" width="11.28515625" customWidth="1"/>
    <col min="9" max="12" width="11.42578125" customWidth="1"/>
    <col min="13" max="13" width="11" customWidth="1"/>
    <col min="15" max="15" width="13" bestFit="1" customWidth="1"/>
    <col min="16" max="19" width="0" hidden="1" customWidth="1"/>
  </cols>
  <sheetData>
    <row r="1" spans="1:27" ht="15.75" thickBot="1">
      <c r="T1" s="57"/>
      <c r="U1" s="42"/>
      <c r="V1" s="42"/>
      <c r="W1" s="42"/>
      <c r="X1" s="42"/>
      <c r="Y1" s="42"/>
      <c r="Z1" s="42"/>
    </row>
    <row r="2" spans="1:27" ht="30.75" thickBot="1">
      <c r="A2" s="73" t="s">
        <v>32</v>
      </c>
      <c r="B2" s="80" t="s">
        <v>33</v>
      </c>
      <c r="C2" s="40">
        <v>43101</v>
      </c>
      <c r="D2" s="16">
        <v>43132</v>
      </c>
      <c r="E2" s="16">
        <v>43160</v>
      </c>
      <c r="F2" s="16">
        <v>43191</v>
      </c>
      <c r="G2" s="16">
        <v>43221</v>
      </c>
      <c r="H2" s="16">
        <v>43252</v>
      </c>
      <c r="I2" s="16">
        <v>43282</v>
      </c>
      <c r="J2" s="16">
        <v>43313</v>
      </c>
      <c r="K2" s="16">
        <v>43344</v>
      </c>
      <c r="L2" s="16">
        <v>43374</v>
      </c>
      <c r="M2" s="16">
        <v>43405</v>
      </c>
      <c r="N2" s="17">
        <v>43435</v>
      </c>
      <c r="T2" s="38"/>
      <c r="U2" s="42"/>
      <c r="V2" s="42"/>
      <c r="W2" s="42"/>
      <c r="X2" s="42"/>
      <c r="Y2" s="42"/>
      <c r="Z2" s="42"/>
    </row>
    <row r="3" spans="1:27">
      <c r="A3" s="304" t="s">
        <v>61</v>
      </c>
      <c r="B3" s="81" t="s">
        <v>34</v>
      </c>
      <c r="C3" s="139">
        <v>28563</v>
      </c>
      <c r="D3" s="140">
        <v>27366</v>
      </c>
      <c r="E3" s="140">
        <v>25814</v>
      </c>
      <c r="F3" s="140">
        <v>24430</v>
      </c>
      <c r="G3" s="140">
        <v>24299</v>
      </c>
      <c r="H3" s="140">
        <v>23380</v>
      </c>
      <c r="I3" s="140">
        <v>22183</v>
      </c>
      <c r="J3" s="140">
        <v>21595</v>
      </c>
      <c r="K3" s="140">
        <v>21899</v>
      </c>
      <c r="L3" s="140">
        <v>21027</v>
      </c>
      <c r="M3" s="140">
        <v>18502</v>
      </c>
      <c r="N3" s="141">
        <v>17198</v>
      </c>
      <c r="T3" s="43"/>
      <c r="U3" s="42"/>
      <c r="V3" s="42"/>
      <c r="W3" s="42"/>
      <c r="X3" s="42"/>
      <c r="Y3" s="42"/>
      <c r="Z3" s="42"/>
    </row>
    <row r="4" spans="1:27">
      <c r="A4" s="305"/>
      <c r="B4" s="82" t="s">
        <v>35</v>
      </c>
      <c r="C4" s="139">
        <v>64031</v>
      </c>
      <c r="D4" s="140">
        <v>61093</v>
      </c>
      <c r="E4" s="140">
        <v>57988</v>
      </c>
      <c r="F4" s="140">
        <v>52594</v>
      </c>
      <c r="G4" s="140">
        <v>50288</v>
      </c>
      <c r="H4" s="140">
        <v>50069</v>
      </c>
      <c r="I4" s="140">
        <v>50150</v>
      </c>
      <c r="J4" s="140">
        <v>48851</v>
      </c>
      <c r="K4" s="140">
        <v>47199</v>
      </c>
      <c r="L4" s="140">
        <v>45161</v>
      </c>
      <c r="M4" s="140">
        <v>50459</v>
      </c>
      <c r="N4" s="141">
        <v>48710</v>
      </c>
      <c r="T4" s="43"/>
      <c r="U4" s="42"/>
      <c r="V4" s="42"/>
      <c r="W4" s="42"/>
      <c r="X4" s="42"/>
      <c r="Y4" s="42"/>
      <c r="Z4" s="42"/>
    </row>
    <row r="5" spans="1:27">
      <c r="A5" s="305"/>
      <c r="B5" s="82" t="s">
        <v>36</v>
      </c>
      <c r="C5" s="142">
        <v>7858</v>
      </c>
      <c r="D5" s="88">
        <v>7864</v>
      </c>
      <c r="E5" s="88">
        <v>7057</v>
      </c>
      <c r="F5" s="88">
        <v>7055</v>
      </c>
      <c r="G5" s="88">
        <v>6613</v>
      </c>
      <c r="H5" s="88">
        <v>6527</v>
      </c>
      <c r="I5" s="88">
        <v>6346</v>
      </c>
      <c r="J5" s="88">
        <v>6286</v>
      </c>
      <c r="K5" s="88">
        <v>6292</v>
      </c>
      <c r="L5" s="88">
        <v>6076</v>
      </c>
      <c r="M5" s="88">
        <v>7041</v>
      </c>
      <c r="N5" s="143">
        <v>6951</v>
      </c>
      <c r="T5" s="38"/>
      <c r="U5" s="42"/>
      <c r="V5" s="42"/>
      <c r="W5" s="42"/>
      <c r="X5" s="42"/>
      <c r="Y5" s="42"/>
      <c r="Z5" s="42"/>
    </row>
    <row r="6" spans="1:27">
      <c r="A6" s="305"/>
      <c r="B6" s="82" t="s">
        <v>37</v>
      </c>
      <c r="C6" s="139">
        <v>458</v>
      </c>
      <c r="D6" s="140">
        <v>435</v>
      </c>
      <c r="E6" s="140">
        <v>430</v>
      </c>
      <c r="F6" s="140">
        <v>418</v>
      </c>
      <c r="G6" s="140">
        <v>413</v>
      </c>
      <c r="H6" s="140">
        <v>347</v>
      </c>
      <c r="I6" s="140">
        <v>363</v>
      </c>
      <c r="J6" s="140">
        <v>382</v>
      </c>
      <c r="K6" s="140">
        <v>394</v>
      </c>
      <c r="L6" s="140">
        <v>384</v>
      </c>
      <c r="M6" s="140">
        <v>321</v>
      </c>
      <c r="N6" s="141">
        <v>344</v>
      </c>
      <c r="T6" s="38"/>
      <c r="U6" s="43"/>
      <c r="V6" s="43"/>
      <c r="W6" s="43"/>
      <c r="X6" s="43"/>
      <c r="Y6" s="43"/>
      <c r="Z6" s="43"/>
    </row>
    <row r="7" spans="1:27">
      <c r="A7" s="305"/>
      <c r="B7" s="82" t="s">
        <v>38</v>
      </c>
      <c r="C7" s="139">
        <v>1235202</v>
      </c>
      <c r="D7" s="140">
        <v>1181784</v>
      </c>
      <c r="E7" s="140">
        <v>1166341</v>
      </c>
      <c r="F7" s="140">
        <v>1132607</v>
      </c>
      <c r="G7" s="140">
        <v>1107307</v>
      </c>
      <c r="H7" s="140">
        <v>1085189</v>
      </c>
      <c r="I7" s="140">
        <v>1060645</v>
      </c>
      <c r="J7" s="140">
        <v>1027373</v>
      </c>
      <c r="K7" s="140">
        <v>988933</v>
      </c>
      <c r="L7" s="140">
        <v>960481</v>
      </c>
      <c r="M7" s="140">
        <v>924602</v>
      </c>
      <c r="N7" s="141">
        <v>901460</v>
      </c>
      <c r="V7" s="38"/>
      <c r="W7" s="38"/>
      <c r="X7" s="38"/>
      <c r="Y7" s="38"/>
      <c r="Z7" s="38"/>
    </row>
    <row r="8" spans="1:27">
      <c r="A8" s="305"/>
      <c r="B8" s="82" t="s">
        <v>39</v>
      </c>
      <c r="C8" s="139">
        <v>83357</v>
      </c>
      <c r="D8" s="140">
        <v>73479</v>
      </c>
      <c r="E8" s="140">
        <v>69500</v>
      </c>
      <c r="F8" s="140">
        <v>64394</v>
      </c>
      <c r="G8" s="140">
        <v>62030</v>
      </c>
      <c r="H8" s="140">
        <v>49997</v>
      </c>
      <c r="I8" s="140">
        <v>49559</v>
      </c>
      <c r="J8" s="140">
        <v>46730</v>
      </c>
      <c r="K8" s="140">
        <v>50050</v>
      </c>
      <c r="L8" s="140">
        <v>45587</v>
      </c>
      <c r="M8" s="140">
        <v>51480</v>
      </c>
      <c r="N8" s="141">
        <v>50144</v>
      </c>
      <c r="V8" s="44"/>
      <c r="W8" s="44"/>
      <c r="X8" s="44"/>
      <c r="Y8" s="44"/>
      <c r="Z8" s="44"/>
    </row>
    <row r="9" spans="1:27">
      <c r="A9" s="305"/>
      <c r="B9" s="82" t="s">
        <v>40</v>
      </c>
      <c r="C9" s="139">
        <v>9335</v>
      </c>
      <c r="D9" s="140">
        <v>9000</v>
      </c>
      <c r="E9" s="140">
        <v>9193</v>
      </c>
      <c r="F9" s="140">
        <v>8850</v>
      </c>
      <c r="G9" s="140">
        <v>8289</v>
      </c>
      <c r="H9" s="140">
        <v>7950</v>
      </c>
      <c r="I9" s="140">
        <v>7919</v>
      </c>
      <c r="J9" s="140">
        <v>7484</v>
      </c>
      <c r="K9" s="140">
        <v>7064</v>
      </c>
      <c r="L9" s="140">
        <v>6779</v>
      </c>
      <c r="M9" s="140">
        <v>6754</v>
      </c>
      <c r="N9" s="141">
        <v>6028</v>
      </c>
      <c r="V9" s="43"/>
      <c r="W9" s="43"/>
      <c r="X9" s="43"/>
      <c r="Y9" s="43"/>
      <c r="Z9" s="43"/>
    </row>
    <row r="10" spans="1:27">
      <c r="A10" s="305"/>
      <c r="B10" s="82" t="s">
        <v>41</v>
      </c>
      <c r="C10" s="139">
        <v>6230</v>
      </c>
      <c r="D10" s="140">
        <v>5860</v>
      </c>
      <c r="E10" s="140">
        <v>5996</v>
      </c>
      <c r="F10" s="140">
        <v>5692</v>
      </c>
      <c r="G10" s="140">
        <v>5587</v>
      </c>
      <c r="H10" s="140">
        <v>5437</v>
      </c>
      <c r="I10" s="140">
        <v>5254</v>
      </c>
      <c r="J10" s="140">
        <v>5102</v>
      </c>
      <c r="K10" s="140">
        <v>4828</v>
      </c>
      <c r="L10" s="140">
        <v>4668</v>
      </c>
      <c r="M10" s="140">
        <v>4230</v>
      </c>
      <c r="N10" s="141">
        <v>4312</v>
      </c>
      <c r="V10" s="38"/>
      <c r="W10" s="38"/>
      <c r="X10" s="38"/>
      <c r="Y10" s="38"/>
      <c r="Z10" s="38"/>
    </row>
    <row r="11" spans="1:27">
      <c r="A11" s="305"/>
      <c r="B11" s="83" t="s">
        <v>42</v>
      </c>
      <c r="C11" s="139">
        <v>761536</v>
      </c>
      <c r="D11" s="140">
        <v>756156</v>
      </c>
      <c r="E11" s="140">
        <v>790652</v>
      </c>
      <c r="F11" s="140">
        <v>811576</v>
      </c>
      <c r="G11" s="140">
        <v>839832</v>
      </c>
      <c r="H11" s="140">
        <v>864145</v>
      </c>
      <c r="I11" s="140">
        <v>903669</v>
      </c>
      <c r="J11" s="140">
        <v>929506</v>
      </c>
      <c r="K11" s="140">
        <v>948739</v>
      </c>
      <c r="L11" s="140">
        <v>974530</v>
      </c>
      <c r="M11" s="140">
        <v>1000667</v>
      </c>
      <c r="N11" s="141">
        <v>1082305</v>
      </c>
      <c r="V11" s="38"/>
      <c r="W11" s="38"/>
      <c r="X11" s="38"/>
      <c r="Y11" s="38"/>
      <c r="Z11" s="38"/>
    </row>
    <row r="12" spans="1:27">
      <c r="A12" s="305"/>
      <c r="B12" s="83" t="s">
        <v>43</v>
      </c>
      <c r="C12" s="139">
        <v>15314</v>
      </c>
      <c r="D12" s="140">
        <v>13625</v>
      </c>
      <c r="E12" s="140">
        <v>13619</v>
      </c>
      <c r="F12" s="140">
        <v>14094</v>
      </c>
      <c r="G12" s="140">
        <v>14916</v>
      </c>
      <c r="H12" s="140">
        <v>11874</v>
      </c>
      <c r="I12" s="140">
        <v>12918</v>
      </c>
      <c r="J12" s="140">
        <v>13465</v>
      </c>
      <c r="K12" s="140">
        <v>29</v>
      </c>
      <c r="L12" s="140">
        <v>-1058</v>
      </c>
      <c r="M12" s="140">
        <v>13</v>
      </c>
      <c r="N12" s="141">
        <v>16</v>
      </c>
      <c r="V12" s="38"/>
      <c r="W12" s="38"/>
      <c r="X12" s="38"/>
      <c r="Y12" s="38"/>
      <c r="Z12" s="38"/>
    </row>
    <row r="13" spans="1:27">
      <c r="A13" s="305"/>
      <c r="B13" s="83" t="s">
        <v>44</v>
      </c>
      <c r="C13" s="139">
        <v>3994</v>
      </c>
      <c r="D13" s="140">
        <v>4127</v>
      </c>
      <c r="E13" s="140">
        <v>4363</v>
      </c>
      <c r="F13" s="140">
        <v>4843</v>
      </c>
      <c r="G13" s="140">
        <v>5443</v>
      </c>
      <c r="H13" s="140">
        <v>5639</v>
      </c>
      <c r="I13" s="140">
        <v>5920</v>
      </c>
      <c r="J13" s="140">
        <v>6035</v>
      </c>
      <c r="K13" s="140">
        <v>5942</v>
      </c>
      <c r="L13" s="140">
        <v>6232</v>
      </c>
      <c r="M13" s="140">
        <v>6115</v>
      </c>
      <c r="N13" s="141">
        <v>6217</v>
      </c>
      <c r="V13" s="38"/>
      <c r="W13" s="38"/>
      <c r="X13" s="38"/>
      <c r="Y13" s="38"/>
      <c r="Z13" s="38"/>
      <c r="AA13" s="38"/>
    </row>
    <row r="14" spans="1:27" ht="15.75" thickBot="1">
      <c r="A14" s="305"/>
      <c r="B14" s="84" t="s">
        <v>45</v>
      </c>
      <c r="C14" s="144">
        <v>1653</v>
      </c>
      <c r="D14" s="145">
        <v>1612</v>
      </c>
      <c r="E14" s="145">
        <v>2825</v>
      </c>
      <c r="F14" s="145">
        <v>2722</v>
      </c>
      <c r="G14" s="145">
        <v>2125</v>
      </c>
      <c r="H14" s="145">
        <v>2003</v>
      </c>
      <c r="I14" s="145">
        <v>2068</v>
      </c>
      <c r="J14" s="145">
        <v>2093</v>
      </c>
      <c r="K14" s="145">
        <v>2011</v>
      </c>
      <c r="L14" s="145">
        <v>2022</v>
      </c>
      <c r="M14" s="145">
        <v>2095</v>
      </c>
      <c r="N14" s="147">
        <v>2170</v>
      </c>
      <c r="AA14" s="38"/>
    </row>
    <row r="15" spans="1:27" ht="15.75" thickBot="1">
      <c r="A15" s="306"/>
      <c r="B15" s="146" t="s">
        <v>46</v>
      </c>
      <c r="C15" s="151">
        <f>SUM(C3:C14)</f>
        <v>2217531</v>
      </c>
      <c r="D15" s="152">
        <f t="shared" ref="D15:N15" si="0">SUM(D3:D14)</f>
        <v>2142401</v>
      </c>
      <c r="E15" s="152">
        <f t="shared" si="0"/>
        <v>2153778</v>
      </c>
      <c r="F15" s="152">
        <f t="shared" si="0"/>
        <v>2129275</v>
      </c>
      <c r="G15" s="152">
        <f t="shared" si="0"/>
        <v>2127142</v>
      </c>
      <c r="H15" s="152">
        <f t="shared" si="0"/>
        <v>2112557</v>
      </c>
      <c r="I15" s="152">
        <f t="shared" si="0"/>
        <v>2126994</v>
      </c>
      <c r="J15" s="152">
        <f t="shared" si="0"/>
        <v>2114902</v>
      </c>
      <c r="K15" s="152">
        <f t="shared" si="0"/>
        <v>2083380</v>
      </c>
      <c r="L15" s="152">
        <f t="shared" si="0"/>
        <v>2071889</v>
      </c>
      <c r="M15" s="152">
        <f t="shared" si="0"/>
        <v>2072279</v>
      </c>
      <c r="N15" s="153">
        <f t="shared" si="0"/>
        <v>2125855</v>
      </c>
      <c r="V15" s="38"/>
      <c r="W15" s="38"/>
      <c r="X15" s="38"/>
      <c r="Y15" s="38"/>
      <c r="Z15" s="38"/>
      <c r="AA15" s="38"/>
    </row>
    <row r="16" spans="1:27">
      <c r="A16" s="307" t="s">
        <v>47</v>
      </c>
      <c r="B16" s="81" t="s">
        <v>139</v>
      </c>
      <c r="C16" s="148">
        <v>626890</v>
      </c>
      <c r="D16" s="109">
        <v>624614</v>
      </c>
      <c r="E16" s="109">
        <v>656467</v>
      </c>
      <c r="F16" s="109">
        <v>678697</v>
      </c>
      <c r="G16" s="109">
        <v>700927</v>
      </c>
      <c r="H16" s="109">
        <v>732863</v>
      </c>
      <c r="I16" s="149">
        <v>766980</v>
      </c>
      <c r="J16" s="149">
        <v>790933</v>
      </c>
      <c r="K16" s="149">
        <v>811869</v>
      </c>
      <c r="L16" s="149">
        <v>840698</v>
      </c>
      <c r="M16" s="149">
        <v>859384</v>
      </c>
      <c r="N16" s="150">
        <v>914591</v>
      </c>
      <c r="V16" s="38"/>
      <c r="W16" s="38"/>
      <c r="X16" s="38"/>
      <c r="Y16" s="38"/>
      <c r="Z16" s="38"/>
      <c r="AA16" s="38"/>
    </row>
    <row r="17" spans="1:27">
      <c r="A17" s="308"/>
      <c r="B17" s="85" t="s">
        <v>140</v>
      </c>
      <c r="C17" s="74">
        <v>333101</v>
      </c>
      <c r="D17" s="8">
        <v>317905</v>
      </c>
      <c r="E17" s="8">
        <v>316670</v>
      </c>
      <c r="F17" s="8">
        <v>298698</v>
      </c>
      <c r="G17" s="8">
        <v>280725</v>
      </c>
      <c r="H17" s="8">
        <v>285552</v>
      </c>
      <c r="I17" s="55">
        <v>285936</v>
      </c>
      <c r="J17" s="55">
        <v>277333</v>
      </c>
      <c r="K17" s="55">
        <v>271917</v>
      </c>
      <c r="L17" s="55">
        <v>266383</v>
      </c>
      <c r="M17" s="55">
        <v>256035</v>
      </c>
      <c r="N17" s="56">
        <v>249465</v>
      </c>
      <c r="V17" s="38"/>
      <c r="W17" s="38"/>
      <c r="X17" s="38"/>
      <c r="Y17" s="38"/>
      <c r="Z17" s="38"/>
      <c r="AA17" s="38"/>
    </row>
    <row r="18" spans="1:27">
      <c r="A18" s="308"/>
      <c r="B18" s="83" t="s">
        <v>141</v>
      </c>
      <c r="C18" s="74">
        <v>767</v>
      </c>
      <c r="D18" s="8">
        <v>768</v>
      </c>
      <c r="E18" s="8">
        <v>845</v>
      </c>
      <c r="F18" s="8">
        <v>852</v>
      </c>
      <c r="G18" s="8">
        <v>858</v>
      </c>
      <c r="H18" s="8">
        <v>925</v>
      </c>
      <c r="I18" s="55">
        <v>1185</v>
      </c>
      <c r="J18" s="55">
        <v>1226</v>
      </c>
      <c r="K18" s="55">
        <v>1214</v>
      </c>
      <c r="L18" s="55">
        <v>1254</v>
      </c>
      <c r="M18" s="55">
        <v>1235</v>
      </c>
      <c r="N18" s="56">
        <v>1282</v>
      </c>
      <c r="V18" s="38"/>
      <c r="W18" s="38"/>
      <c r="X18" s="38"/>
      <c r="Y18" s="38"/>
      <c r="Z18" s="38"/>
      <c r="AA18" s="38"/>
    </row>
    <row r="19" spans="1:27">
      <c r="A19" s="308"/>
      <c r="B19" s="83" t="s">
        <v>142</v>
      </c>
      <c r="C19" s="74">
        <v>2508</v>
      </c>
      <c r="D19" s="8">
        <v>2268</v>
      </c>
      <c r="E19" s="8">
        <v>2322</v>
      </c>
      <c r="F19" s="8">
        <v>2015</v>
      </c>
      <c r="G19" s="8">
        <v>1708</v>
      </c>
      <c r="H19" s="8">
        <v>1862</v>
      </c>
      <c r="I19" s="55">
        <v>2142</v>
      </c>
      <c r="J19" s="55">
        <v>2163</v>
      </c>
      <c r="K19" s="55">
        <v>2200</v>
      </c>
      <c r="L19" s="55">
        <v>2002</v>
      </c>
      <c r="M19" s="55">
        <v>2235</v>
      </c>
      <c r="N19" s="56">
        <v>2433</v>
      </c>
      <c r="V19" s="38"/>
      <c r="W19" s="38"/>
      <c r="X19" s="38"/>
      <c r="Y19" s="38"/>
      <c r="Z19" s="38"/>
      <c r="AA19" s="38"/>
    </row>
    <row r="20" spans="1:27">
      <c r="A20" s="308"/>
      <c r="B20" s="83" t="s">
        <v>143</v>
      </c>
      <c r="C20" s="74">
        <v>115140</v>
      </c>
      <c r="D20" s="8">
        <v>95661</v>
      </c>
      <c r="E20" s="8">
        <v>72753</v>
      </c>
      <c r="F20" s="8">
        <v>81605</v>
      </c>
      <c r="G20" s="8">
        <v>90456</v>
      </c>
      <c r="H20" s="8">
        <v>104161</v>
      </c>
      <c r="I20" s="55">
        <v>102646</v>
      </c>
      <c r="J20" s="55">
        <v>95527</v>
      </c>
      <c r="K20" s="55">
        <v>92926</v>
      </c>
      <c r="L20" s="55">
        <v>92527</v>
      </c>
      <c r="M20" s="55">
        <v>87067</v>
      </c>
      <c r="N20" s="56">
        <v>83653</v>
      </c>
      <c r="V20" s="38"/>
      <c r="W20" s="38"/>
      <c r="X20" s="38"/>
      <c r="Y20" s="38"/>
      <c r="Z20" s="38"/>
      <c r="AA20" s="38"/>
    </row>
    <row r="21" spans="1:27" ht="15.75" thickBot="1">
      <c r="A21" s="308"/>
      <c r="B21" s="86" t="s">
        <v>144</v>
      </c>
      <c r="C21" s="75">
        <v>59594</v>
      </c>
      <c r="D21" s="61">
        <v>59784</v>
      </c>
      <c r="E21" s="61">
        <v>95943</v>
      </c>
      <c r="F21" s="61">
        <v>77135</v>
      </c>
      <c r="G21" s="61">
        <v>65326</v>
      </c>
      <c r="H21" s="61">
        <v>66637</v>
      </c>
      <c r="I21" s="62">
        <v>76111</v>
      </c>
      <c r="J21" s="62">
        <v>74818</v>
      </c>
      <c r="K21" s="62">
        <v>74874</v>
      </c>
      <c r="L21" s="62">
        <v>75136</v>
      </c>
      <c r="M21" s="62">
        <v>73044</v>
      </c>
      <c r="N21" s="63">
        <v>72576</v>
      </c>
    </row>
    <row r="22" spans="1:27" ht="15.75" thickBot="1">
      <c r="A22" s="309"/>
      <c r="B22" s="41" t="s">
        <v>46</v>
      </c>
      <c r="C22" s="76">
        <f>SUM(C16:C21)</f>
        <v>1138000</v>
      </c>
      <c r="D22" s="76">
        <f t="shared" ref="D22:N22" si="1">SUM(D16:D21)</f>
        <v>1101000</v>
      </c>
      <c r="E22" s="76">
        <f t="shared" si="1"/>
        <v>1145000</v>
      </c>
      <c r="F22" s="76">
        <f t="shared" si="1"/>
        <v>1139002</v>
      </c>
      <c r="G22" s="76">
        <f t="shared" si="1"/>
        <v>1140000</v>
      </c>
      <c r="H22" s="76">
        <f t="shared" si="1"/>
        <v>1192000</v>
      </c>
      <c r="I22" s="76">
        <f t="shared" si="1"/>
        <v>1235000</v>
      </c>
      <c r="J22" s="76">
        <f t="shared" si="1"/>
        <v>1242000</v>
      </c>
      <c r="K22" s="76">
        <f t="shared" si="1"/>
        <v>1255000</v>
      </c>
      <c r="L22" s="76">
        <f t="shared" si="1"/>
        <v>1278000</v>
      </c>
      <c r="M22" s="76">
        <f t="shared" si="1"/>
        <v>1279000</v>
      </c>
      <c r="N22" s="76">
        <f t="shared" si="1"/>
        <v>1324000</v>
      </c>
    </row>
    <row r="23" spans="1:27">
      <c r="A23" s="307" t="s">
        <v>48</v>
      </c>
      <c r="B23" s="82" t="s">
        <v>139</v>
      </c>
      <c r="C23" s="77">
        <v>355792</v>
      </c>
      <c r="D23" s="64">
        <v>353597</v>
      </c>
      <c r="E23" s="64">
        <v>359565</v>
      </c>
      <c r="F23" s="64">
        <v>359493</v>
      </c>
      <c r="G23" s="64">
        <v>358524</v>
      </c>
      <c r="H23" s="64">
        <v>360085</v>
      </c>
      <c r="I23" s="65">
        <v>364409</v>
      </c>
      <c r="J23" s="65">
        <v>366245</v>
      </c>
      <c r="K23" s="65">
        <v>367084</v>
      </c>
      <c r="L23" s="65">
        <v>367456</v>
      </c>
      <c r="M23" s="65">
        <v>357768</v>
      </c>
      <c r="N23" s="70">
        <v>367275</v>
      </c>
    </row>
    <row r="24" spans="1:27">
      <c r="A24" s="308"/>
      <c r="B24" s="83" t="s">
        <v>140</v>
      </c>
      <c r="C24" s="78">
        <v>227671</v>
      </c>
      <c r="D24" s="37">
        <v>214536</v>
      </c>
      <c r="E24" s="37">
        <v>208714</v>
      </c>
      <c r="F24" s="37">
        <v>199226</v>
      </c>
      <c r="G24" s="37">
        <v>190150</v>
      </c>
      <c r="H24" s="37">
        <v>184299</v>
      </c>
      <c r="I24" s="45">
        <v>179400</v>
      </c>
      <c r="J24" s="45">
        <v>174409</v>
      </c>
      <c r="K24" s="45">
        <v>169153</v>
      </c>
      <c r="L24" s="45">
        <v>165102</v>
      </c>
      <c r="M24" s="45">
        <v>152532</v>
      </c>
      <c r="N24" s="71">
        <v>149749</v>
      </c>
    </row>
    <row r="25" spans="1:27">
      <c r="A25" s="308"/>
      <c r="B25" s="83" t="s">
        <v>141</v>
      </c>
      <c r="C25" s="78">
        <v>1171</v>
      </c>
      <c r="D25" s="37">
        <v>1170</v>
      </c>
      <c r="E25" s="37">
        <v>1213</v>
      </c>
      <c r="F25" s="37">
        <v>1265</v>
      </c>
      <c r="G25" s="37">
        <v>1276</v>
      </c>
      <c r="H25" s="37">
        <v>1262</v>
      </c>
      <c r="I25" s="45">
        <v>1276</v>
      </c>
      <c r="J25" s="45">
        <v>1298</v>
      </c>
      <c r="K25" s="45">
        <v>1289</v>
      </c>
      <c r="L25" s="45">
        <v>1320</v>
      </c>
      <c r="M25" s="45">
        <v>1336</v>
      </c>
      <c r="N25" s="71">
        <v>1411</v>
      </c>
    </row>
    <row r="26" spans="1:27">
      <c r="A26" s="308"/>
      <c r="B26" s="83" t="s">
        <v>142</v>
      </c>
      <c r="C26" s="78">
        <v>1750</v>
      </c>
      <c r="D26" s="37">
        <v>1673</v>
      </c>
      <c r="E26" s="37">
        <v>1686</v>
      </c>
      <c r="F26" s="37">
        <v>1580</v>
      </c>
      <c r="G26" s="37">
        <v>1518</v>
      </c>
      <c r="H26" s="37">
        <v>1431</v>
      </c>
      <c r="I26" s="45">
        <v>1423</v>
      </c>
      <c r="J26" s="45">
        <v>1390</v>
      </c>
      <c r="K26" s="45">
        <v>1365</v>
      </c>
      <c r="L26" s="45">
        <v>1341</v>
      </c>
      <c r="M26" s="45">
        <v>1229</v>
      </c>
      <c r="N26" s="71">
        <v>1213</v>
      </c>
    </row>
    <row r="27" spans="1:27" ht="15.75" thickBot="1">
      <c r="A27" s="308"/>
      <c r="B27" s="86" t="s">
        <v>143</v>
      </c>
      <c r="C27" s="79">
        <v>69393</v>
      </c>
      <c r="D27" s="66">
        <v>65410</v>
      </c>
      <c r="E27" s="66">
        <v>65359</v>
      </c>
      <c r="F27" s="66">
        <v>62785</v>
      </c>
      <c r="G27" s="66">
        <v>60503</v>
      </c>
      <c r="H27" s="66">
        <v>59068</v>
      </c>
      <c r="I27" s="67">
        <v>59796</v>
      </c>
      <c r="J27" s="67">
        <v>59444</v>
      </c>
      <c r="K27" s="67">
        <v>59131</v>
      </c>
      <c r="L27" s="67">
        <v>59210</v>
      </c>
      <c r="M27" s="67">
        <v>54560</v>
      </c>
      <c r="N27" s="72">
        <v>54328</v>
      </c>
    </row>
    <row r="28" spans="1:27" ht="15.75" thickBot="1">
      <c r="A28" s="309"/>
      <c r="B28" s="41" t="s">
        <v>46</v>
      </c>
      <c r="C28" s="76">
        <f>SUM(C23:C27)</f>
        <v>655777</v>
      </c>
      <c r="D28" s="76">
        <f t="shared" ref="D28:N28" si="2">SUM(D23:D27)</f>
        <v>636386</v>
      </c>
      <c r="E28" s="76">
        <f t="shared" si="2"/>
        <v>636537</v>
      </c>
      <c r="F28" s="76">
        <f t="shared" si="2"/>
        <v>624349</v>
      </c>
      <c r="G28" s="76">
        <f t="shared" si="2"/>
        <v>611971</v>
      </c>
      <c r="H28" s="76">
        <f t="shared" si="2"/>
        <v>606145</v>
      </c>
      <c r="I28" s="76">
        <f t="shared" si="2"/>
        <v>606304</v>
      </c>
      <c r="J28" s="76">
        <f t="shared" si="2"/>
        <v>602786</v>
      </c>
      <c r="K28" s="76">
        <f t="shared" si="2"/>
        <v>598022</v>
      </c>
      <c r="L28" s="76">
        <f>SUM(L23:L27)</f>
        <v>594429</v>
      </c>
      <c r="M28" s="76">
        <f>SUM(M23:M27)</f>
        <v>567425</v>
      </c>
      <c r="N28" s="76">
        <f t="shared" si="2"/>
        <v>573976</v>
      </c>
    </row>
    <row r="29" spans="1:27">
      <c r="A29" s="304" t="s">
        <v>49</v>
      </c>
      <c r="B29" s="87" t="s">
        <v>50</v>
      </c>
      <c r="C29" s="59">
        <v>4211</v>
      </c>
      <c r="D29" s="59">
        <v>4066</v>
      </c>
      <c r="E29" s="59">
        <v>4010</v>
      </c>
      <c r="F29" s="59">
        <v>4348</v>
      </c>
      <c r="G29" s="59">
        <v>4296</v>
      </c>
      <c r="H29" s="59">
        <v>4133</v>
      </c>
      <c r="I29" s="59">
        <v>3877</v>
      </c>
      <c r="J29" s="59">
        <v>3877</v>
      </c>
      <c r="K29" s="59">
        <v>3447</v>
      </c>
      <c r="L29" s="59">
        <v>3831</v>
      </c>
      <c r="M29" s="59">
        <v>3895</v>
      </c>
      <c r="N29" s="60">
        <v>3720</v>
      </c>
    </row>
    <row r="30" spans="1:27">
      <c r="A30" s="305"/>
      <c r="B30" s="83" t="s">
        <v>51</v>
      </c>
      <c r="C30" s="59">
        <v>37664</v>
      </c>
      <c r="D30" s="59">
        <v>37685</v>
      </c>
      <c r="E30" s="59">
        <v>37096</v>
      </c>
      <c r="F30" s="59">
        <v>36273</v>
      </c>
      <c r="G30" s="59">
        <v>40898</v>
      </c>
      <c r="H30" s="59">
        <v>39945</v>
      </c>
      <c r="I30" s="59">
        <v>38165</v>
      </c>
      <c r="J30" s="59">
        <v>40226</v>
      </c>
      <c r="K30" s="59">
        <v>40515</v>
      </c>
      <c r="L30" s="59">
        <v>39813</v>
      </c>
      <c r="M30" s="59">
        <v>39672</v>
      </c>
      <c r="N30" s="60">
        <v>40213</v>
      </c>
    </row>
    <row r="31" spans="1:27" ht="15.75" thickBot="1">
      <c r="A31" s="305"/>
      <c r="B31" s="86" t="s">
        <v>52</v>
      </c>
      <c r="C31" s="68">
        <v>16510</v>
      </c>
      <c r="D31" s="68">
        <v>16347</v>
      </c>
      <c r="E31" s="68">
        <v>16837</v>
      </c>
      <c r="F31" s="68">
        <v>15967</v>
      </c>
      <c r="G31" s="68">
        <v>16178</v>
      </c>
      <c r="H31" s="68">
        <v>15825</v>
      </c>
      <c r="I31" s="68">
        <v>16280</v>
      </c>
      <c r="J31" s="68">
        <v>16659</v>
      </c>
      <c r="K31" s="68">
        <v>16254</v>
      </c>
      <c r="L31" s="68">
        <v>16249</v>
      </c>
      <c r="M31" s="68">
        <v>16875</v>
      </c>
      <c r="N31" s="69">
        <v>16758</v>
      </c>
    </row>
    <row r="32" spans="1:27" ht="15.75" thickBot="1">
      <c r="A32" s="306"/>
      <c r="B32" s="41" t="s">
        <v>46</v>
      </c>
      <c r="C32" s="76">
        <f>SUM(C29:C31)</f>
        <v>58385</v>
      </c>
      <c r="D32" s="76">
        <f t="shared" ref="D32:N32" si="3">SUM(D29:D31)</f>
        <v>58098</v>
      </c>
      <c r="E32" s="76">
        <f t="shared" si="3"/>
        <v>57943</v>
      </c>
      <c r="F32" s="76">
        <f t="shared" si="3"/>
        <v>56588</v>
      </c>
      <c r="G32" s="76">
        <f t="shared" si="3"/>
        <v>61372</v>
      </c>
      <c r="H32" s="76">
        <f t="shared" si="3"/>
        <v>59903</v>
      </c>
      <c r="I32" s="76">
        <f t="shared" si="3"/>
        <v>58322</v>
      </c>
      <c r="J32" s="76">
        <f t="shared" si="3"/>
        <v>60762</v>
      </c>
      <c r="K32" s="76">
        <f t="shared" si="3"/>
        <v>60216</v>
      </c>
      <c r="L32" s="76">
        <f t="shared" si="3"/>
        <v>59893</v>
      </c>
      <c r="M32" s="76">
        <f t="shared" si="3"/>
        <v>60442</v>
      </c>
      <c r="N32" s="76">
        <f t="shared" si="3"/>
        <v>60691</v>
      </c>
    </row>
    <row r="40" spans="2:11">
      <c r="B40" s="52"/>
      <c r="C40" s="52"/>
      <c r="D40" s="52"/>
      <c r="E40" s="52"/>
      <c r="F40" s="52"/>
      <c r="G40" s="52"/>
      <c r="H40" s="52"/>
      <c r="I40" s="52"/>
      <c r="J40" s="52"/>
      <c r="K40" s="52"/>
    </row>
    <row r="41" spans="2:11">
      <c r="B41" s="53"/>
      <c r="C41" s="53"/>
      <c r="D41" s="47"/>
      <c r="E41" s="47"/>
      <c r="F41" s="47"/>
      <c r="G41" s="47"/>
      <c r="H41" s="47"/>
      <c r="I41" s="47"/>
      <c r="J41" s="48"/>
      <c r="K41" s="48"/>
    </row>
    <row r="42" spans="2:11">
      <c r="B42" s="54"/>
      <c r="C42" s="54"/>
      <c r="D42" s="46"/>
      <c r="E42" s="46"/>
      <c r="F42" s="46"/>
      <c r="G42" s="46"/>
      <c r="H42" s="46"/>
      <c r="I42" s="46"/>
      <c r="J42" s="48"/>
      <c r="K42" s="48"/>
    </row>
    <row r="43" spans="2:11">
      <c r="B43" s="54"/>
      <c r="C43" s="54"/>
      <c r="D43" s="46"/>
      <c r="E43" s="46"/>
      <c r="F43" s="46"/>
      <c r="G43" s="46"/>
      <c r="H43" s="46"/>
      <c r="I43" s="46"/>
      <c r="J43" s="48"/>
      <c r="K43" s="48"/>
    </row>
    <row r="44" spans="2:11">
      <c r="B44" s="54"/>
      <c r="C44" s="54"/>
      <c r="D44" s="46"/>
      <c r="E44" s="46"/>
      <c r="F44" s="46"/>
      <c r="G44" s="46"/>
      <c r="H44" s="46"/>
      <c r="I44" s="46"/>
      <c r="J44" s="48"/>
      <c r="K44" s="48"/>
    </row>
    <row r="45" spans="2:11">
      <c r="B45" s="54"/>
      <c r="C45" s="54"/>
      <c r="D45" s="46"/>
      <c r="E45" s="46"/>
      <c r="F45" s="46"/>
      <c r="G45" s="46"/>
      <c r="H45" s="46"/>
      <c r="I45" s="46"/>
      <c r="J45" s="48"/>
      <c r="K45" s="48"/>
    </row>
    <row r="46" spans="2:11">
      <c r="B46" s="54"/>
      <c r="C46" s="54"/>
      <c r="D46" s="46"/>
      <c r="E46" s="46"/>
      <c r="F46" s="46"/>
      <c r="G46" s="46"/>
      <c r="H46" s="46"/>
      <c r="I46" s="46"/>
      <c r="J46" s="48"/>
      <c r="K46" s="48"/>
    </row>
    <row r="47" spans="2:11">
      <c r="B47" s="49"/>
      <c r="C47" s="49"/>
      <c r="D47" s="50"/>
      <c r="E47" s="50"/>
      <c r="F47" s="50"/>
      <c r="G47" s="50"/>
      <c r="H47" s="50"/>
      <c r="I47" s="50"/>
      <c r="J47" s="50"/>
      <c r="K47" s="50"/>
    </row>
    <row r="48" spans="2:11">
      <c r="B48" s="20"/>
      <c r="C48" s="20"/>
      <c r="D48" s="51"/>
      <c r="E48" s="20"/>
      <c r="F48" s="20"/>
      <c r="G48" s="20"/>
      <c r="H48" s="20"/>
      <c r="I48" s="20"/>
      <c r="J48" s="20"/>
      <c r="K48" s="20"/>
    </row>
    <row r="49" spans="2:11">
      <c r="B49" s="20"/>
      <c r="C49" s="20"/>
      <c r="D49" s="20"/>
      <c r="E49" s="20"/>
      <c r="F49" s="20"/>
      <c r="G49" s="20"/>
      <c r="H49" s="20"/>
      <c r="I49" s="20"/>
      <c r="J49" s="20"/>
      <c r="K49" s="20"/>
    </row>
    <row r="50" spans="2:11">
      <c r="D50" s="39"/>
    </row>
  </sheetData>
  <mergeCells count="4">
    <mergeCell ref="A3:A15"/>
    <mergeCell ref="A16:A22"/>
    <mergeCell ref="A23:A28"/>
    <mergeCell ref="A29:A3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L105"/>
  <sheetViews>
    <sheetView topLeftCell="A52" zoomScaleNormal="100" workbookViewId="0">
      <selection activeCell="B63" sqref="B63"/>
    </sheetView>
  </sheetViews>
  <sheetFormatPr baseColWidth="10" defaultRowHeight="15"/>
  <cols>
    <col min="1" max="1" width="3.140625" bestFit="1" customWidth="1"/>
    <col min="2" max="2" width="37.42578125" customWidth="1"/>
    <col min="3" max="3" width="28.28515625" customWidth="1"/>
    <col min="4" max="4" width="34.28515625" customWidth="1"/>
    <col min="5" max="5" width="19.28515625" customWidth="1"/>
    <col min="9" max="9" width="23.5703125" customWidth="1"/>
  </cols>
  <sheetData>
    <row r="1" spans="1:12" ht="15.75" thickBot="1"/>
    <row r="2" spans="1:12" ht="19.5" thickBot="1">
      <c r="A2" s="335" t="s">
        <v>348</v>
      </c>
      <c r="B2" s="336"/>
      <c r="C2" s="336"/>
      <c r="D2" s="336"/>
      <c r="E2" s="336"/>
      <c r="I2" s="250" t="s">
        <v>461</v>
      </c>
      <c r="J2" s="261" t="s">
        <v>464</v>
      </c>
    </row>
    <row r="3" spans="1:12">
      <c r="A3" s="231" t="s">
        <v>0</v>
      </c>
      <c r="B3" s="232" t="s">
        <v>349</v>
      </c>
      <c r="C3" s="232" t="s">
        <v>319</v>
      </c>
      <c r="D3" s="232" t="s">
        <v>318</v>
      </c>
      <c r="E3" s="233" t="s">
        <v>196</v>
      </c>
      <c r="I3" s="258" t="s">
        <v>462</v>
      </c>
      <c r="J3" s="259">
        <f>E10+E19+E23+E21</f>
        <v>68959</v>
      </c>
      <c r="K3" s="15"/>
    </row>
    <row r="4" spans="1:12" ht="105">
      <c r="A4" s="217">
        <v>1</v>
      </c>
      <c r="B4" s="218" t="s">
        <v>350</v>
      </c>
      <c r="C4" s="269" t="s">
        <v>516</v>
      </c>
      <c r="D4" s="236" t="s">
        <v>484</v>
      </c>
      <c r="E4" s="8">
        <v>171443</v>
      </c>
      <c r="F4" s="249"/>
      <c r="I4" s="252" t="s">
        <v>463</v>
      </c>
      <c r="J4" s="253">
        <f>E9+E13+E22+E20</f>
        <v>24156</v>
      </c>
    </row>
    <row r="5" spans="1:12" s="2" customFormat="1">
      <c r="A5" s="337">
        <v>2</v>
      </c>
      <c r="B5" s="218" t="s">
        <v>352</v>
      </c>
      <c r="C5" s="314" t="s">
        <v>353</v>
      </c>
      <c r="D5" s="314" t="s">
        <v>353</v>
      </c>
      <c r="E5" s="7">
        <v>1606</v>
      </c>
      <c r="F5" s="249"/>
      <c r="I5" s="254" t="s">
        <v>53</v>
      </c>
      <c r="J5" s="255">
        <f>E6+E37</f>
        <v>62991</v>
      </c>
      <c r="K5" s="249"/>
    </row>
    <row r="6" spans="1:12">
      <c r="A6" s="337"/>
      <c r="B6" s="218" t="s">
        <v>354</v>
      </c>
      <c r="C6" s="314"/>
      <c r="D6" s="314"/>
      <c r="E6" s="8">
        <v>62978</v>
      </c>
      <c r="F6" s="2"/>
      <c r="I6" s="252" t="s">
        <v>56</v>
      </c>
      <c r="J6" s="253">
        <f>E5+E7+E12+E24+E25+E27+E33+E49+E55+E60+E17+E36+E39+E63+E64+E41+E43</f>
        <v>31535</v>
      </c>
    </row>
    <row r="7" spans="1:12">
      <c r="A7" s="337"/>
      <c r="B7" s="219" t="s">
        <v>355</v>
      </c>
      <c r="C7" s="314"/>
      <c r="D7" s="314"/>
      <c r="E7" s="8">
        <v>626</v>
      </c>
      <c r="I7" s="252" t="s">
        <v>54</v>
      </c>
      <c r="J7" s="253">
        <f>E4+E15+E29+E34+E46+E53</f>
        <v>230356</v>
      </c>
    </row>
    <row r="8" spans="1:12">
      <c r="A8" s="337"/>
      <c r="B8" s="219" t="s">
        <v>356</v>
      </c>
      <c r="C8" s="314"/>
      <c r="D8" s="314"/>
      <c r="E8" s="8">
        <v>88</v>
      </c>
      <c r="I8" s="252" t="s">
        <v>466</v>
      </c>
      <c r="J8" s="253">
        <f>E11+E18+E26+E28+E48</f>
        <v>10777</v>
      </c>
    </row>
    <row r="9" spans="1:12" ht="15.75" thickBot="1">
      <c r="A9" s="337"/>
      <c r="B9" s="220" t="s">
        <v>357</v>
      </c>
      <c r="C9" s="314"/>
      <c r="D9" s="314"/>
      <c r="E9" s="8">
        <v>20508</v>
      </c>
      <c r="I9" s="256" t="s">
        <v>467</v>
      </c>
      <c r="J9" s="257">
        <f>E8+E30+E31+E32+E35+E38+E40+E42+E44+E45+E47+E50+E51+E52+E54+E56+E57+E58+E59+E61+E62</f>
        <v>4641</v>
      </c>
    </row>
    <row r="10" spans="1:12" ht="15.75" thickBot="1">
      <c r="A10" s="337"/>
      <c r="B10" s="220" t="s">
        <v>358</v>
      </c>
      <c r="C10" s="314"/>
      <c r="D10" s="314"/>
      <c r="E10" s="8">
        <v>7214</v>
      </c>
      <c r="I10" s="250" t="s">
        <v>460</v>
      </c>
      <c r="J10" s="262">
        <f>SUM(J3:J9)</f>
        <v>433415</v>
      </c>
    </row>
    <row r="11" spans="1:12" s="2" customFormat="1">
      <c r="A11" s="311">
        <v>3</v>
      </c>
      <c r="B11" s="234" t="s">
        <v>359</v>
      </c>
      <c r="C11" s="316" t="s">
        <v>353</v>
      </c>
      <c r="D11" s="316" t="s">
        <v>353</v>
      </c>
      <c r="E11" s="7">
        <v>5865</v>
      </c>
      <c r="I11" s="20"/>
      <c r="J11" s="260"/>
      <c r="K11" s="251"/>
    </row>
    <row r="12" spans="1:12" s="2" customFormat="1">
      <c r="A12" s="311"/>
      <c r="B12" s="234" t="s">
        <v>360</v>
      </c>
      <c r="C12" s="316"/>
      <c r="D12" s="316"/>
      <c r="E12" s="7">
        <v>7291</v>
      </c>
      <c r="J12" s="272"/>
      <c r="K12" s="249"/>
      <c r="L12" s="249"/>
    </row>
    <row r="13" spans="1:12">
      <c r="A13" s="311"/>
      <c r="B13" s="229" t="s">
        <v>361</v>
      </c>
      <c r="C13" s="316"/>
      <c r="D13" s="316"/>
      <c r="E13" s="7">
        <v>1250</v>
      </c>
      <c r="F13" s="2"/>
      <c r="G13" s="2"/>
      <c r="H13" s="2"/>
    </row>
    <row r="14" spans="1:12">
      <c r="A14" s="311"/>
      <c r="B14" s="229" t="s">
        <v>24</v>
      </c>
      <c r="C14" s="316"/>
      <c r="D14" s="316"/>
      <c r="E14" s="7">
        <v>0</v>
      </c>
      <c r="F14" s="2"/>
      <c r="G14" s="2"/>
      <c r="H14" s="2"/>
    </row>
    <row r="15" spans="1:12">
      <c r="A15" s="311"/>
      <c r="B15" s="229" t="s">
        <v>362</v>
      </c>
      <c r="C15" s="316"/>
      <c r="D15" s="316"/>
      <c r="E15" s="7">
        <v>57138</v>
      </c>
      <c r="F15" s="2"/>
      <c r="G15" s="2"/>
      <c r="H15" s="2"/>
    </row>
    <row r="16" spans="1:12">
      <c r="A16" s="311"/>
      <c r="B16" s="229" t="s">
        <v>363</v>
      </c>
      <c r="C16" s="316"/>
      <c r="D16" s="316"/>
      <c r="E16" s="7">
        <v>0</v>
      </c>
      <c r="F16" s="2"/>
      <c r="G16" s="2"/>
      <c r="H16" s="2"/>
    </row>
    <row r="17" spans="1:5">
      <c r="A17" s="311">
        <v>4</v>
      </c>
      <c r="B17" s="218" t="s">
        <v>364</v>
      </c>
      <c r="C17" s="314" t="s">
        <v>353</v>
      </c>
      <c r="D17" s="314" t="s">
        <v>353</v>
      </c>
      <c r="E17" s="7">
        <v>9619</v>
      </c>
    </row>
    <row r="18" spans="1:5" s="2" customFormat="1">
      <c r="A18" s="311"/>
      <c r="B18" s="218" t="s">
        <v>365</v>
      </c>
      <c r="C18" s="314"/>
      <c r="D18" s="314"/>
      <c r="E18" s="7">
        <v>4129</v>
      </c>
    </row>
    <row r="19" spans="1:5" s="2" customFormat="1">
      <c r="A19" s="311"/>
      <c r="B19" s="218" t="s">
        <v>22</v>
      </c>
      <c r="C19" s="314"/>
      <c r="D19" s="314"/>
      <c r="E19" s="7">
        <v>26769</v>
      </c>
    </row>
    <row r="20" spans="1:5" s="2" customFormat="1">
      <c r="A20" s="311"/>
      <c r="B20" s="220" t="s">
        <v>23</v>
      </c>
      <c r="C20" s="314"/>
      <c r="D20" s="314"/>
      <c r="E20" s="7">
        <v>1439</v>
      </c>
    </row>
    <row r="21" spans="1:5" s="2" customFormat="1">
      <c r="A21" s="238">
        <v>5</v>
      </c>
      <c r="B21" s="220" t="s">
        <v>347</v>
      </c>
      <c r="C21" s="237" t="s">
        <v>353</v>
      </c>
      <c r="D21" s="237" t="s">
        <v>353</v>
      </c>
      <c r="E21" s="7">
        <v>18060</v>
      </c>
    </row>
    <row r="22" spans="1:5" s="2" customFormat="1">
      <c r="A22" s="311">
        <v>6</v>
      </c>
      <c r="B22" s="218" t="s">
        <v>28</v>
      </c>
      <c r="C22" s="314" t="s">
        <v>353</v>
      </c>
      <c r="D22" s="314" t="s">
        <v>353</v>
      </c>
      <c r="E22" s="7">
        <v>959</v>
      </c>
    </row>
    <row r="23" spans="1:5" s="2" customFormat="1">
      <c r="A23" s="311"/>
      <c r="B23" s="218" t="s">
        <v>29</v>
      </c>
      <c r="C23" s="314"/>
      <c r="D23" s="314"/>
      <c r="E23" s="7">
        <v>16916</v>
      </c>
    </row>
    <row r="24" spans="1:5" s="2" customFormat="1" ht="75">
      <c r="A24" s="238">
        <v>7</v>
      </c>
      <c r="B24" s="235" t="s">
        <v>465</v>
      </c>
      <c r="C24" s="240" t="s">
        <v>366</v>
      </c>
      <c r="D24" s="240" t="s">
        <v>367</v>
      </c>
      <c r="E24" s="110">
        <v>5661</v>
      </c>
    </row>
    <row r="25" spans="1:5" s="2" customFormat="1" ht="101.25" customHeight="1">
      <c r="A25" s="311">
        <v>8</v>
      </c>
      <c r="B25" s="229" t="s">
        <v>368</v>
      </c>
      <c r="C25" s="317" t="s">
        <v>369</v>
      </c>
      <c r="D25" s="317" t="s">
        <v>370</v>
      </c>
      <c r="E25" s="7">
        <v>4400</v>
      </c>
    </row>
    <row r="26" spans="1:5" s="2" customFormat="1" ht="147.75" customHeight="1">
      <c r="A26" s="311"/>
      <c r="B26" s="229" t="s">
        <v>371</v>
      </c>
      <c r="C26" s="318"/>
      <c r="D26" s="318"/>
      <c r="E26" s="7">
        <v>180</v>
      </c>
    </row>
    <row r="27" spans="1:5" s="2" customFormat="1">
      <c r="A27" s="311">
        <v>9</v>
      </c>
      <c r="B27" s="218" t="s">
        <v>372</v>
      </c>
      <c r="C27" s="317" t="s">
        <v>458</v>
      </c>
      <c r="D27" s="319" t="s">
        <v>373</v>
      </c>
      <c r="E27" s="7">
        <v>1304</v>
      </c>
    </row>
    <row r="28" spans="1:5" s="2" customFormat="1">
      <c r="A28" s="311"/>
      <c r="B28" s="218" t="s">
        <v>374</v>
      </c>
      <c r="C28" s="318"/>
      <c r="D28" s="320"/>
      <c r="E28" s="7">
        <v>534</v>
      </c>
    </row>
    <row r="29" spans="1:5" s="2" customFormat="1" ht="30">
      <c r="A29" s="238">
        <v>10</v>
      </c>
      <c r="B29" s="235" t="s">
        <v>485</v>
      </c>
      <c r="C29" s="240" t="s">
        <v>459</v>
      </c>
      <c r="D29" s="239" t="s">
        <v>311</v>
      </c>
      <c r="E29" s="7">
        <v>849</v>
      </c>
    </row>
    <row r="30" spans="1:5" s="2" customFormat="1" ht="30">
      <c r="A30" s="238">
        <v>11</v>
      </c>
      <c r="B30" s="235" t="s">
        <v>497</v>
      </c>
      <c r="C30" s="240" t="s">
        <v>498</v>
      </c>
      <c r="D30" s="239" t="s">
        <v>499</v>
      </c>
      <c r="E30" s="7">
        <v>757</v>
      </c>
    </row>
    <row r="31" spans="1:5" s="2" customFormat="1">
      <c r="A31" s="238">
        <v>12</v>
      </c>
      <c r="B31" s="218" t="s">
        <v>514</v>
      </c>
      <c r="C31" s="246" t="s">
        <v>377</v>
      </c>
      <c r="D31" s="241" t="s">
        <v>378</v>
      </c>
      <c r="E31" s="7">
        <v>721</v>
      </c>
    </row>
    <row r="32" spans="1:5" s="2" customFormat="1">
      <c r="A32" s="311">
        <v>13</v>
      </c>
      <c r="B32" s="218" t="s">
        <v>379</v>
      </c>
      <c r="C32" s="312" t="s">
        <v>380</v>
      </c>
      <c r="D32" s="313" t="s">
        <v>381</v>
      </c>
      <c r="E32" s="7">
        <v>367</v>
      </c>
    </row>
    <row r="33" spans="1:5" s="2" customFormat="1">
      <c r="A33" s="311"/>
      <c r="B33" s="218" t="s">
        <v>382</v>
      </c>
      <c r="C33" s="312"/>
      <c r="D33" s="314"/>
      <c r="E33" s="7">
        <v>314</v>
      </c>
    </row>
    <row r="34" spans="1:5" s="2" customFormat="1">
      <c r="A34" s="238">
        <v>14</v>
      </c>
      <c r="B34" s="235" t="s">
        <v>383</v>
      </c>
      <c r="C34" s="240" t="s">
        <v>384</v>
      </c>
      <c r="D34" s="239" t="s">
        <v>301</v>
      </c>
      <c r="E34" s="7">
        <v>664</v>
      </c>
    </row>
    <row r="35" spans="1:5" s="2" customFormat="1" ht="30">
      <c r="A35" s="321">
        <v>15</v>
      </c>
      <c r="B35" s="220" t="s">
        <v>491</v>
      </c>
      <c r="C35" s="324" t="s">
        <v>490</v>
      </c>
      <c r="D35" s="327" t="s">
        <v>385</v>
      </c>
      <c r="E35" s="7">
        <v>593</v>
      </c>
    </row>
    <row r="36" spans="1:5" s="2" customFormat="1" ht="30">
      <c r="A36" s="322"/>
      <c r="B36" s="220" t="s">
        <v>492</v>
      </c>
      <c r="C36" s="325"/>
      <c r="D36" s="328"/>
      <c r="E36" s="7">
        <v>2</v>
      </c>
    </row>
    <row r="37" spans="1:5" s="2" customFormat="1" ht="30">
      <c r="A37" s="323"/>
      <c r="B37" s="220" t="s">
        <v>493</v>
      </c>
      <c r="C37" s="326"/>
      <c r="D37" s="329"/>
      <c r="E37" s="7">
        <v>13</v>
      </c>
    </row>
    <row r="38" spans="1:5" s="2" customFormat="1" ht="30">
      <c r="A38" s="321">
        <v>16</v>
      </c>
      <c r="B38" s="235" t="s">
        <v>500</v>
      </c>
      <c r="C38" s="317" t="s">
        <v>502</v>
      </c>
      <c r="D38" s="332" t="s">
        <v>378</v>
      </c>
      <c r="E38" s="7">
        <v>389</v>
      </c>
    </row>
    <row r="39" spans="1:5" s="2" customFormat="1" ht="30">
      <c r="A39" s="323"/>
      <c r="B39" s="235" t="s">
        <v>501</v>
      </c>
      <c r="C39" s="318"/>
      <c r="D39" s="333"/>
      <c r="E39" s="7">
        <v>127</v>
      </c>
    </row>
    <row r="40" spans="1:5" ht="30" customHeight="1">
      <c r="A40" s="330">
        <v>17</v>
      </c>
      <c r="B40" s="229" t="s">
        <v>494</v>
      </c>
      <c r="C40" s="317" t="s">
        <v>496</v>
      </c>
      <c r="D40" s="332" t="s">
        <v>351</v>
      </c>
      <c r="E40" s="7">
        <v>270</v>
      </c>
    </row>
    <row r="41" spans="1:5">
      <c r="A41" s="331"/>
      <c r="B41" s="229" t="s">
        <v>495</v>
      </c>
      <c r="C41" s="318"/>
      <c r="D41" s="333"/>
      <c r="E41" s="7">
        <v>190</v>
      </c>
    </row>
    <row r="42" spans="1:5">
      <c r="A42" s="221">
        <v>18</v>
      </c>
      <c r="B42" s="235" t="s">
        <v>509</v>
      </c>
      <c r="C42" s="224" t="s">
        <v>508</v>
      </c>
      <c r="D42" s="225" t="s">
        <v>387</v>
      </c>
      <c r="E42" s="8">
        <v>345</v>
      </c>
    </row>
    <row r="43" spans="1:5">
      <c r="A43" s="221">
        <v>19</v>
      </c>
      <c r="B43" s="235" t="s">
        <v>506</v>
      </c>
      <c r="C43" s="224" t="s">
        <v>388</v>
      </c>
      <c r="D43" s="225" t="s">
        <v>378</v>
      </c>
      <c r="E43" s="8">
        <v>270</v>
      </c>
    </row>
    <row r="44" spans="1:5" ht="30">
      <c r="A44" s="221">
        <v>20</v>
      </c>
      <c r="B44" s="220" t="s">
        <v>510</v>
      </c>
      <c r="C44" s="246" t="s">
        <v>302</v>
      </c>
      <c r="D44" s="226" t="s">
        <v>389</v>
      </c>
      <c r="E44" s="8">
        <v>248</v>
      </c>
    </row>
    <row r="45" spans="1:5">
      <c r="A45" s="221">
        <v>21</v>
      </c>
      <c r="B45" s="220" t="s">
        <v>511</v>
      </c>
      <c r="C45" s="246" t="s">
        <v>386</v>
      </c>
      <c r="D45" s="226" t="s">
        <v>378</v>
      </c>
      <c r="E45" s="8">
        <v>200</v>
      </c>
    </row>
    <row r="46" spans="1:5" ht="30">
      <c r="A46" s="221">
        <v>22</v>
      </c>
      <c r="B46" s="218" t="s">
        <v>486</v>
      </c>
      <c r="C46" s="246" t="s">
        <v>390</v>
      </c>
      <c r="D46" s="226" t="s">
        <v>391</v>
      </c>
      <c r="E46" s="8">
        <v>192</v>
      </c>
    </row>
    <row r="47" spans="1:5">
      <c r="A47" s="221">
        <v>23</v>
      </c>
      <c r="B47" s="218" t="s">
        <v>512</v>
      </c>
      <c r="C47" s="246" t="s">
        <v>392</v>
      </c>
      <c r="D47" s="226" t="s">
        <v>378</v>
      </c>
      <c r="E47" s="8">
        <v>160</v>
      </c>
    </row>
    <row r="48" spans="1:5" s="2" customFormat="1">
      <c r="A48" s="311">
        <v>24</v>
      </c>
      <c r="B48" s="229" t="s">
        <v>393</v>
      </c>
      <c r="C48" s="315" t="s">
        <v>294</v>
      </c>
      <c r="D48" s="316" t="s">
        <v>301</v>
      </c>
      <c r="E48" s="7">
        <v>69</v>
      </c>
    </row>
    <row r="49" spans="1:5" s="2" customFormat="1">
      <c r="A49" s="311"/>
      <c r="B49" s="229" t="s">
        <v>394</v>
      </c>
      <c r="C49" s="315"/>
      <c r="D49" s="316"/>
      <c r="E49" s="7">
        <v>48</v>
      </c>
    </row>
    <row r="50" spans="1:5">
      <c r="A50" s="221">
        <v>25</v>
      </c>
      <c r="B50" s="235" t="s">
        <v>513</v>
      </c>
      <c r="C50" s="224" t="s">
        <v>395</v>
      </c>
      <c r="D50" s="225" t="s">
        <v>396</v>
      </c>
      <c r="E50" s="8">
        <v>104</v>
      </c>
    </row>
    <row r="51" spans="1:5" ht="60">
      <c r="A51" s="221">
        <v>26</v>
      </c>
      <c r="B51" s="220" t="s">
        <v>503</v>
      </c>
      <c r="C51" s="246" t="s">
        <v>504</v>
      </c>
      <c r="D51" s="226" t="s">
        <v>378</v>
      </c>
      <c r="E51" s="8">
        <v>102</v>
      </c>
    </row>
    <row r="52" spans="1:5">
      <c r="A52" s="221">
        <v>27</v>
      </c>
      <c r="B52" s="235" t="s">
        <v>489</v>
      </c>
      <c r="C52" s="224" t="s">
        <v>397</v>
      </c>
      <c r="D52" s="225" t="s">
        <v>378</v>
      </c>
      <c r="E52" s="8">
        <v>97</v>
      </c>
    </row>
    <row r="53" spans="1:5">
      <c r="A53" s="221">
        <v>28</v>
      </c>
      <c r="B53" s="235" t="s">
        <v>487</v>
      </c>
      <c r="C53" s="248" t="s">
        <v>317</v>
      </c>
      <c r="D53" s="228" t="s">
        <v>398</v>
      </c>
      <c r="E53" s="8">
        <v>70</v>
      </c>
    </row>
    <row r="54" spans="1:5" ht="30">
      <c r="A54" s="221">
        <v>29</v>
      </c>
      <c r="B54" s="229" t="s">
        <v>399</v>
      </c>
      <c r="C54" s="240" t="s">
        <v>265</v>
      </c>
      <c r="D54" s="230" t="s">
        <v>378</v>
      </c>
      <c r="E54" s="8">
        <v>68</v>
      </c>
    </row>
    <row r="55" spans="1:5" s="2" customFormat="1">
      <c r="A55" s="238">
        <v>30</v>
      </c>
      <c r="B55" s="220" t="s">
        <v>19</v>
      </c>
      <c r="C55" s="247" t="s">
        <v>231</v>
      </c>
      <c r="D55" s="237" t="s">
        <v>231</v>
      </c>
      <c r="E55" s="7">
        <v>62</v>
      </c>
    </row>
    <row r="56" spans="1:5" ht="30">
      <c r="A56" s="221">
        <v>31</v>
      </c>
      <c r="B56" s="218" t="s">
        <v>138</v>
      </c>
      <c r="C56" s="246" t="s">
        <v>400</v>
      </c>
      <c r="D56" s="226" t="s">
        <v>311</v>
      </c>
      <c r="E56" s="8">
        <v>47</v>
      </c>
    </row>
    <row r="57" spans="1:5">
      <c r="A57" s="221">
        <v>32</v>
      </c>
      <c r="B57" s="235" t="s">
        <v>505</v>
      </c>
      <c r="C57" s="224" t="s">
        <v>401</v>
      </c>
      <c r="D57" s="225" t="s">
        <v>402</v>
      </c>
      <c r="E57" s="8">
        <v>31</v>
      </c>
    </row>
    <row r="58" spans="1:5">
      <c r="A58" s="221">
        <v>33</v>
      </c>
      <c r="B58" s="235" t="s">
        <v>507</v>
      </c>
      <c r="C58" s="224" t="s">
        <v>386</v>
      </c>
      <c r="D58" s="225" t="s">
        <v>378</v>
      </c>
      <c r="E58" s="8">
        <v>28</v>
      </c>
    </row>
    <row r="59" spans="1:5">
      <c r="A59" s="311">
        <v>34</v>
      </c>
      <c r="B59" s="229" t="s">
        <v>403</v>
      </c>
      <c r="C59" s="315" t="s">
        <v>404</v>
      </c>
      <c r="D59" s="316" t="s">
        <v>405</v>
      </c>
      <c r="E59" s="7">
        <v>10</v>
      </c>
    </row>
    <row r="60" spans="1:5" s="2" customFormat="1">
      <c r="A60" s="311"/>
      <c r="B60" s="229" t="s">
        <v>406</v>
      </c>
      <c r="C60" s="315"/>
      <c r="D60" s="316"/>
      <c r="E60" s="7">
        <v>6</v>
      </c>
    </row>
    <row r="61" spans="1:5">
      <c r="A61" s="221">
        <v>35</v>
      </c>
      <c r="B61" s="235" t="s">
        <v>407</v>
      </c>
      <c r="C61" s="225" t="s">
        <v>408</v>
      </c>
      <c r="D61" s="225" t="s">
        <v>321</v>
      </c>
      <c r="E61" s="109">
        <v>8</v>
      </c>
    </row>
    <row r="62" spans="1:5">
      <c r="A62" s="221">
        <v>36</v>
      </c>
      <c r="B62" s="229" t="s">
        <v>409</v>
      </c>
      <c r="C62" s="240" t="s">
        <v>410</v>
      </c>
      <c r="D62" s="230" t="s">
        <v>405</v>
      </c>
      <c r="E62" s="8">
        <v>8</v>
      </c>
    </row>
    <row r="63" spans="1:5">
      <c r="A63" s="221">
        <v>37</v>
      </c>
      <c r="B63" s="235" t="s">
        <v>488</v>
      </c>
      <c r="C63" s="224" t="s">
        <v>265</v>
      </c>
      <c r="D63" s="225" t="s">
        <v>378</v>
      </c>
      <c r="E63" s="8">
        <v>8</v>
      </c>
    </row>
    <row r="64" spans="1:5">
      <c r="A64" s="221">
        <v>38</v>
      </c>
      <c r="B64" s="235" t="s">
        <v>515</v>
      </c>
      <c r="C64" s="224" t="s">
        <v>411</v>
      </c>
      <c r="D64" s="225" t="s">
        <v>378</v>
      </c>
      <c r="E64" s="8">
        <v>1</v>
      </c>
    </row>
    <row r="65" spans="1:5">
      <c r="A65" s="221">
        <v>39</v>
      </c>
      <c r="B65" s="218" t="s">
        <v>26</v>
      </c>
      <c r="C65" s="247" t="s">
        <v>412</v>
      </c>
      <c r="D65" s="226" t="s">
        <v>413</v>
      </c>
      <c r="E65" s="245" t="s">
        <v>345</v>
      </c>
    </row>
    <row r="66" spans="1:5">
      <c r="A66" s="221">
        <v>40</v>
      </c>
      <c r="B66" s="218" t="s">
        <v>414</v>
      </c>
      <c r="C66" s="246" t="s">
        <v>415</v>
      </c>
      <c r="D66" s="226" t="s">
        <v>416</v>
      </c>
      <c r="E66" s="245" t="s">
        <v>345</v>
      </c>
    </row>
    <row r="67" spans="1:5">
      <c r="A67" s="221">
        <v>41</v>
      </c>
      <c r="B67" s="229" t="s">
        <v>417</v>
      </c>
      <c r="C67" s="225" t="s">
        <v>408</v>
      </c>
      <c r="D67" s="225" t="s">
        <v>321</v>
      </c>
      <c r="E67" s="245" t="s">
        <v>345</v>
      </c>
    </row>
    <row r="68" spans="1:5">
      <c r="A68" s="221">
        <v>42</v>
      </c>
      <c r="B68" s="229" t="s">
        <v>418</v>
      </c>
      <c r="C68" s="224" t="s">
        <v>265</v>
      </c>
      <c r="D68" s="225" t="s">
        <v>378</v>
      </c>
      <c r="E68" s="245" t="s">
        <v>345</v>
      </c>
    </row>
    <row r="69" spans="1:5">
      <c r="A69" s="217">
        <v>43</v>
      </c>
      <c r="B69" s="220" t="s">
        <v>419</v>
      </c>
      <c r="C69" s="246" t="s">
        <v>265</v>
      </c>
      <c r="D69" s="222" t="s">
        <v>378</v>
      </c>
      <c r="E69" s="245" t="s">
        <v>345</v>
      </c>
    </row>
    <row r="70" spans="1:5">
      <c r="A70" s="310">
        <v>44</v>
      </c>
      <c r="B70" s="229" t="s">
        <v>420</v>
      </c>
      <c r="C70" s="224"/>
      <c r="D70" s="225"/>
      <c r="E70" s="245" t="s">
        <v>345</v>
      </c>
    </row>
    <row r="71" spans="1:5">
      <c r="A71" s="310"/>
      <c r="B71" s="229" t="s">
        <v>421</v>
      </c>
      <c r="C71" s="224"/>
      <c r="D71" s="225"/>
      <c r="E71" s="245" t="s">
        <v>345</v>
      </c>
    </row>
    <row r="72" spans="1:5">
      <c r="A72" s="310"/>
      <c r="B72" s="229" t="s">
        <v>422</v>
      </c>
      <c r="C72" s="224"/>
      <c r="D72" s="225"/>
      <c r="E72" s="245" t="s">
        <v>345</v>
      </c>
    </row>
    <row r="73" spans="1:5">
      <c r="A73" s="310"/>
      <c r="B73" s="229" t="s">
        <v>423</v>
      </c>
      <c r="C73" s="224"/>
      <c r="D73" s="225"/>
      <c r="E73" s="245" t="s">
        <v>345</v>
      </c>
    </row>
    <row r="74" spans="1:5">
      <c r="A74" s="221">
        <v>45</v>
      </c>
      <c r="B74" s="218" t="s">
        <v>424</v>
      </c>
      <c r="C74" s="247" t="s">
        <v>231</v>
      </c>
      <c r="D74" s="222" t="s">
        <v>231</v>
      </c>
      <c r="E74" s="245" t="s">
        <v>345</v>
      </c>
    </row>
    <row r="75" spans="1:5">
      <c r="A75" s="221">
        <v>46</v>
      </c>
      <c r="B75" s="229" t="s">
        <v>20</v>
      </c>
      <c r="C75" s="224"/>
      <c r="D75" s="225"/>
      <c r="E75" s="245" t="s">
        <v>345</v>
      </c>
    </row>
    <row r="76" spans="1:5">
      <c r="A76" s="221">
        <v>47</v>
      </c>
      <c r="B76" s="229" t="s">
        <v>21</v>
      </c>
      <c r="C76" s="224"/>
      <c r="D76" s="225"/>
      <c r="E76" s="245" t="s">
        <v>345</v>
      </c>
    </row>
    <row r="77" spans="1:5">
      <c r="A77" s="221">
        <v>48</v>
      </c>
      <c r="B77" s="218" t="s">
        <v>25</v>
      </c>
      <c r="C77" s="246" t="s">
        <v>388</v>
      </c>
      <c r="D77" s="226" t="s">
        <v>378</v>
      </c>
      <c r="E77" s="245" t="s">
        <v>345</v>
      </c>
    </row>
    <row r="78" spans="1:5">
      <c r="A78" s="221">
        <v>49</v>
      </c>
      <c r="B78" s="229" t="s">
        <v>425</v>
      </c>
      <c r="C78" s="240"/>
      <c r="D78" s="230"/>
      <c r="E78" s="245" t="s">
        <v>345</v>
      </c>
    </row>
    <row r="79" spans="1:5" ht="30">
      <c r="A79" s="221">
        <v>50</v>
      </c>
      <c r="B79" s="218" t="s">
        <v>27</v>
      </c>
      <c r="C79" s="246" t="s">
        <v>426</v>
      </c>
      <c r="D79" s="226" t="s">
        <v>413</v>
      </c>
      <c r="E79" s="245" t="s">
        <v>345</v>
      </c>
    </row>
    <row r="80" spans="1:5">
      <c r="A80" s="221">
        <v>51</v>
      </c>
      <c r="B80" s="229" t="s">
        <v>427</v>
      </c>
      <c r="C80" s="247"/>
      <c r="D80" s="222"/>
      <c r="E80" s="245" t="s">
        <v>345</v>
      </c>
    </row>
    <row r="81" spans="1:5">
      <c r="A81" s="221">
        <v>52</v>
      </c>
      <c r="B81" s="218" t="s">
        <v>428</v>
      </c>
      <c r="C81" s="246" t="s">
        <v>429</v>
      </c>
      <c r="D81" s="226" t="s">
        <v>373</v>
      </c>
      <c r="E81" s="245" t="s">
        <v>345</v>
      </c>
    </row>
    <row r="82" spans="1:5" ht="30">
      <c r="A82" s="221">
        <v>53</v>
      </c>
      <c r="B82" s="218" t="s">
        <v>430</v>
      </c>
      <c r="C82" s="246" t="s">
        <v>431</v>
      </c>
      <c r="D82" s="226" t="s">
        <v>376</v>
      </c>
      <c r="E82" s="245" t="s">
        <v>345</v>
      </c>
    </row>
    <row r="83" spans="1:5">
      <c r="A83" s="221">
        <v>54</v>
      </c>
      <c r="B83" s="229" t="s">
        <v>432</v>
      </c>
      <c r="C83" s="247"/>
      <c r="D83" s="222"/>
      <c r="E83" s="245" t="s">
        <v>345</v>
      </c>
    </row>
    <row r="84" spans="1:5">
      <c r="A84" s="221">
        <v>55</v>
      </c>
      <c r="B84" s="229" t="s">
        <v>433</v>
      </c>
      <c r="C84" s="247"/>
      <c r="D84" s="222"/>
      <c r="E84" s="245" t="s">
        <v>345</v>
      </c>
    </row>
    <row r="85" spans="1:5">
      <c r="A85" s="221">
        <v>56</v>
      </c>
      <c r="B85" s="218" t="s">
        <v>434</v>
      </c>
      <c r="C85" s="247" t="s">
        <v>435</v>
      </c>
      <c r="D85" s="226" t="s">
        <v>391</v>
      </c>
      <c r="E85" s="245" t="s">
        <v>345</v>
      </c>
    </row>
    <row r="86" spans="1:5">
      <c r="A86" s="221">
        <v>57</v>
      </c>
      <c r="B86" s="227" t="s">
        <v>436</v>
      </c>
      <c r="C86" s="224" t="s">
        <v>291</v>
      </c>
      <c r="D86" s="225" t="s">
        <v>378</v>
      </c>
      <c r="E86" s="245" t="s">
        <v>345</v>
      </c>
    </row>
    <row r="87" spans="1:5">
      <c r="A87" s="221">
        <v>58</v>
      </c>
      <c r="B87" s="223" t="s">
        <v>437</v>
      </c>
      <c r="C87" s="224" t="s">
        <v>386</v>
      </c>
      <c r="D87" s="225" t="s">
        <v>378</v>
      </c>
      <c r="E87" s="245" t="s">
        <v>345</v>
      </c>
    </row>
    <row r="88" spans="1:5">
      <c r="A88" s="221">
        <v>59</v>
      </c>
      <c r="B88" s="223" t="s">
        <v>438</v>
      </c>
      <c r="C88" s="224" t="s">
        <v>243</v>
      </c>
      <c r="D88" s="225" t="s">
        <v>396</v>
      </c>
      <c r="E88" s="245" t="s">
        <v>345</v>
      </c>
    </row>
    <row r="89" spans="1:5">
      <c r="A89" s="221">
        <v>60</v>
      </c>
      <c r="B89" s="223" t="s">
        <v>439</v>
      </c>
      <c r="C89" s="224" t="s">
        <v>440</v>
      </c>
      <c r="D89" s="225" t="s">
        <v>378</v>
      </c>
      <c r="E89" s="245" t="s">
        <v>345</v>
      </c>
    </row>
    <row r="90" spans="1:5">
      <c r="A90" s="221">
        <v>61</v>
      </c>
      <c r="B90" s="223" t="s">
        <v>441</v>
      </c>
      <c r="C90" s="224" t="s">
        <v>234</v>
      </c>
      <c r="D90" s="225" t="s">
        <v>398</v>
      </c>
      <c r="E90" s="245" t="s">
        <v>345</v>
      </c>
    </row>
    <row r="91" spans="1:5">
      <c r="A91" s="221">
        <v>62</v>
      </c>
      <c r="B91" s="223" t="s">
        <v>442</v>
      </c>
      <c r="C91" s="224" t="s">
        <v>386</v>
      </c>
      <c r="D91" s="225" t="s">
        <v>378</v>
      </c>
      <c r="E91" s="245" t="s">
        <v>345</v>
      </c>
    </row>
    <row r="92" spans="1:5">
      <c r="A92" s="221">
        <v>63</v>
      </c>
      <c r="B92" s="223" t="s">
        <v>443</v>
      </c>
      <c r="C92" s="224" t="s">
        <v>380</v>
      </c>
      <c r="D92" s="225" t="s">
        <v>376</v>
      </c>
      <c r="E92" s="245" t="s">
        <v>345</v>
      </c>
    </row>
    <row r="93" spans="1:5">
      <c r="A93" s="221">
        <v>64</v>
      </c>
      <c r="B93" s="223" t="s">
        <v>444</v>
      </c>
      <c r="C93" s="225" t="s">
        <v>231</v>
      </c>
      <c r="D93" s="225" t="s">
        <v>231</v>
      </c>
      <c r="E93" s="245" t="s">
        <v>345</v>
      </c>
    </row>
    <row r="94" spans="1:5">
      <c r="A94" s="221">
        <v>65</v>
      </c>
      <c r="B94" s="223" t="s">
        <v>445</v>
      </c>
      <c r="C94" s="224" t="s">
        <v>446</v>
      </c>
      <c r="D94" s="225" t="s">
        <v>447</v>
      </c>
      <c r="E94" s="245" t="s">
        <v>345</v>
      </c>
    </row>
    <row r="95" spans="1:5" ht="45">
      <c r="A95" s="221">
        <v>66</v>
      </c>
      <c r="B95" s="223" t="s">
        <v>448</v>
      </c>
      <c r="C95" s="224" t="s">
        <v>449</v>
      </c>
      <c r="D95" s="224" t="s">
        <v>351</v>
      </c>
      <c r="E95" s="245" t="s">
        <v>345</v>
      </c>
    </row>
    <row r="96" spans="1:5">
      <c r="A96" s="221">
        <v>67</v>
      </c>
      <c r="B96" s="223" t="s">
        <v>450</v>
      </c>
      <c r="C96" s="224" t="s">
        <v>386</v>
      </c>
      <c r="D96" s="225" t="s">
        <v>351</v>
      </c>
      <c r="E96" s="245" t="s">
        <v>345</v>
      </c>
    </row>
    <row r="97" spans="1:5">
      <c r="A97" s="221">
        <v>68</v>
      </c>
      <c r="B97" s="223" t="s">
        <v>451</v>
      </c>
      <c r="C97" s="224" t="s">
        <v>452</v>
      </c>
      <c r="D97" s="225" t="s">
        <v>453</v>
      </c>
      <c r="E97" s="245" t="s">
        <v>345</v>
      </c>
    </row>
    <row r="98" spans="1:5" ht="30">
      <c r="A98" s="221">
        <v>69</v>
      </c>
      <c r="B98" s="223" t="s">
        <v>454</v>
      </c>
      <c r="C98" s="224" t="s">
        <v>455</v>
      </c>
      <c r="D98" s="225" t="s">
        <v>391</v>
      </c>
      <c r="E98" s="245" t="s">
        <v>345</v>
      </c>
    </row>
    <row r="99" spans="1:5">
      <c r="A99" s="221">
        <v>70</v>
      </c>
      <c r="B99" s="223" t="s">
        <v>456</v>
      </c>
      <c r="C99" s="224" t="s">
        <v>386</v>
      </c>
      <c r="D99" s="225" t="s">
        <v>351</v>
      </c>
      <c r="E99" s="245" t="s">
        <v>345</v>
      </c>
    </row>
    <row r="100" spans="1:5">
      <c r="A100" s="221">
        <v>71</v>
      </c>
      <c r="B100" s="223" t="s">
        <v>457</v>
      </c>
      <c r="C100" s="224" t="s">
        <v>375</v>
      </c>
      <c r="D100" s="225" t="s">
        <v>376</v>
      </c>
      <c r="E100" s="245" t="s">
        <v>345</v>
      </c>
    </row>
    <row r="101" spans="1:5">
      <c r="A101" s="334" t="s">
        <v>460</v>
      </c>
      <c r="B101" s="334"/>
      <c r="C101" s="334"/>
      <c r="D101" s="334"/>
      <c r="E101" s="244">
        <f>SUM(E4:E64)</f>
        <v>433415</v>
      </c>
    </row>
    <row r="104" spans="1:5">
      <c r="E104" s="15"/>
    </row>
    <row r="105" spans="1:5">
      <c r="E105" s="15"/>
    </row>
  </sheetData>
  <autoFilter ref="A3:E101"/>
  <mergeCells count="39">
    <mergeCell ref="A101:D101"/>
    <mergeCell ref="A2:E2"/>
    <mergeCell ref="A5:A10"/>
    <mergeCell ref="C5:C10"/>
    <mergeCell ref="D5:D10"/>
    <mergeCell ref="A11:A16"/>
    <mergeCell ref="C11:C16"/>
    <mergeCell ref="D11:D16"/>
    <mergeCell ref="A17:A20"/>
    <mergeCell ref="C17:C20"/>
    <mergeCell ref="D17:D20"/>
    <mergeCell ref="A22:A23"/>
    <mergeCell ref="C22:C23"/>
    <mergeCell ref="D22:D23"/>
    <mergeCell ref="A25:A26"/>
    <mergeCell ref="C25:C26"/>
    <mergeCell ref="D25:D26"/>
    <mergeCell ref="A27:A28"/>
    <mergeCell ref="C27:C28"/>
    <mergeCell ref="D27:D28"/>
    <mergeCell ref="A59:A60"/>
    <mergeCell ref="C59:C60"/>
    <mergeCell ref="D59:D60"/>
    <mergeCell ref="A35:A37"/>
    <mergeCell ref="C35:C37"/>
    <mergeCell ref="D35:D37"/>
    <mergeCell ref="A40:A41"/>
    <mergeCell ref="D40:D41"/>
    <mergeCell ref="C40:C41"/>
    <mergeCell ref="A38:A39"/>
    <mergeCell ref="C38:C39"/>
    <mergeCell ref="D38:D39"/>
    <mergeCell ref="A70:A73"/>
    <mergeCell ref="A32:A33"/>
    <mergeCell ref="C32:C33"/>
    <mergeCell ref="D32:D33"/>
    <mergeCell ref="A48:A49"/>
    <mergeCell ref="C48:C49"/>
    <mergeCell ref="D48:D49"/>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J11"/>
  <sheetViews>
    <sheetView workbookViewId="0">
      <selection activeCell="J4" sqref="J4"/>
    </sheetView>
  </sheetViews>
  <sheetFormatPr baseColWidth="10" defaultRowHeight="15"/>
  <cols>
    <col min="2" max="2" width="61" bestFit="1" customWidth="1"/>
    <col min="7" max="7" width="16.5703125" customWidth="1"/>
  </cols>
  <sheetData>
    <row r="2" spans="2:10" ht="18.75">
      <c r="B2" s="338" t="s">
        <v>348</v>
      </c>
      <c r="C2" s="338"/>
      <c r="D2" s="338"/>
      <c r="E2" s="338"/>
      <c r="F2" s="338"/>
      <c r="G2" s="338"/>
    </row>
    <row r="3" spans="2:10">
      <c r="B3" s="5" t="s">
        <v>68</v>
      </c>
      <c r="C3" s="10" t="s">
        <v>15</v>
      </c>
      <c r="D3" s="10" t="s">
        <v>16</v>
      </c>
      <c r="E3" s="10" t="s">
        <v>17</v>
      </c>
      <c r="F3" s="10" t="s">
        <v>18</v>
      </c>
      <c r="G3" s="10" t="s">
        <v>14</v>
      </c>
    </row>
    <row r="4" spans="2:10" s="2" customFormat="1">
      <c r="B4" s="12" t="s">
        <v>30</v>
      </c>
      <c r="C4" s="13">
        <v>2000</v>
      </c>
      <c r="D4" s="13">
        <v>12293</v>
      </c>
      <c r="E4" s="13">
        <v>91817</v>
      </c>
      <c r="F4" s="13">
        <v>234190</v>
      </c>
      <c r="G4" s="13">
        <f>SUM(C4:F4)</f>
        <v>340300</v>
      </c>
      <c r="H4" s="270"/>
      <c r="I4" s="273"/>
      <c r="J4" s="131"/>
    </row>
    <row r="5" spans="2:10">
      <c r="G5" s="15"/>
    </row>
    <row r="6" spans="2:10">
      <c r="B6" s="10" t="s">
        <v>31</v>
      </c>
      <c r="C6" s="10" t="s">
        <v>15</v>
      </c>
      <c r="D6" s="10" t="s">
        <v>16</v>
      </c>
      <c r="E6" s="10" t="s">
        <v>17</v>
      </c>
      <c r="F6" s="10" t="s">
        <v>18</v>
      </c>
      <c r="G6" s="10" t="s">
        <v>14</v>
      </c>
    </row>
    <row r="7" spans="2:10">
      <c r="B7" s="10" t="s">
        <v>69</v>
      </c>
      <c r="C7" s="13"/>
      <c r="D7" s="13"/>
      <c r="E7" s="13">
        <v>93115</v>
      </c>
      <c r="F7" s="13"/>
      <c r="G7" s="13">
        <v>93115</v>
      </c>
    </row>
    <row r="8" spans="2:10">
      <c r="G8" s="15"/>
    </row>
    <row r="9" spans="2:10">
      <c r="G9" s="15"/>
    </row>
    <row r="11" spans="2:10">
      <c r="G11" s="15"/>
    </row>
  </sheetData>
  <mergeCells count="1">
    <mergeCell ref="B2:G2"/>
  </mergeCells>
  <pageMargins left="0.70866141732283472" right="0.70866141732283472" top="0.74803149606299213" bottom="0.74803149606299213" header="0.31496062992125984" footer="0.31496062992125984"/>
  <pageSetup paperSize="9" orientation="landscape" r:id="rId1"/>
  <headerFooter>
    <oddHeader>&amp;C&amp;"-,Negrita"Suscripciones a Internet por ancho de banda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3"/>
  <sheetViews>
    <sheetView workbookViewId="0">
      <selection activeCell="J7" sqref="J7"/>
    </sheetView>
  </sheetViews>
  <sheetFormatPr baseColWidth="10" defaultRowHeight="15"/>
  <cols>
    <col min="1" max="1" width="41.42578125" customWidth="1"/>
    <col min="2" max="3" width="6.140625" customWidth="1"/>
    <col min="4" max="7" width="7.140625" bestFit="1" customWidth="1"/>
    <col min="8" max="9" width="7.140625" customWidth="1"/>
    <col min="10" max="10" width="7.140625" bestFit="1" customWidth="1"/>
    <col min="11" max="11" width="12.5703125" bestFit="1" customWidth="1"/>
    <col min="12" max="12" width="15.140625" bestFit="1" customWidth="1"/>
    <col min="13" max="13" width="16.28515625" bestFit="1" customWidth="1"/>
  </cols>
  <sheetData>
    <row r="1" spans="1:14" ht="15" customHeight="1">
      <c r="A1" s="339" t="s">
        <v>210</v>
      </c>
      <c r="B1" s="134">
        <v>2010</v>
      </c>
      <c r="C1" s="134">
        <v>2011</v>
      </c>
      <c r="D1" s="134">
        <v>2012</v>
      </c>
      <c r="E1" s="134">
        <v>2013</v>
      </c>
      <c r="F1" s="134">
        <v>2014</v>
      </c>
      <c r="G1" s="134">
        <v>2015</v>
      </c>
      <c r="H1" s="134">
        <v>2016</v>
      </c>
      <c r="I1" s="134">
        <v>2017</v>
      </c>
      <c r="J1" s="134">
        <v>2018</v>
      </c>
    </row>
    <row r="2" spans="1:14">
      <c r="A2" s="339"/>
      <c r="B2" s="263">
        <v>1.3899999999999999E-2</v>
      </c>
      <c r="C2" s="263">
        <v>1.83E-2</v>
      </c>
      <c r="D2" s="263">
        <v>2.0400000000000001E-2</v>
      </c>
      <c r="E2" s="263">
        <v>2.3E-2</v>
      </c>
      <c r="F2" s="263">
        <v>2.6800000000000001E-2</v>
      </c>
      <c r="G2" s="263">
        <v>3.1099999999999999E-2</v>
      </c>
      <c r="H2" s="263">
        <v>3.5499999999999997E-2</v>
      </c>
      <c r="I2" s="263">
        <v>3.95E-2</v>
      </c>
      <c r="J2" s="263">
        <v>4.8000000000000001E-2</v>
      </c>
      <c r="K2" s="130"/>
      <c r="L2" s="350"/>
      <c r="M2" s="131"/>
    </row>
    <row r="3" spans="1:14">
      <c r="A3" t="s">
        <v>211</v>
      </c>
      <c r="B3" s="128"/>
      <c r="C3" s="129"/>
      <c r="D3" s="129"/>
      <c r="E3" s="129"/>
      <c r="F3" s="129"/>
      <c r="G3" s="129"/>
      <c r="H3" s="129"/>
      <c r="I3" s="129"/>
      <c r="J3" s="130"/>
      <c r="K3" s="131"/>
      <c r="L3" s="130"/>
      <c r="M3" s="132"/>
      <c r="N3" s="132"/>
    </row>
    <row r="4" spans="1:14">
      <c r="B4" s="133"/>
      <c r="J4" s="130"/>
      <c r="M4" s="130"/>
      <c r="N4" s="132"/>
    </row>
    <row r="5" spans="1:14">
      <c r="B5" s="133"/>
      <c r="C5" s="133"/>
      <c r="D5" s="133"/>
      <c r="E5" s="133"/>
      <c r="F5" s="133"/>
      <c r="G5" s="133"/>
      <c r="H5" s="133"/>
      <c r="J5" s="15"/>
      <c r="M5" s="15"/>
      <c r="N5" s="132"/>
    </row>
    <row r="6" spans="1:14">
      <c r="A6" s="340" t="s">
        <v>482</v>
      </c>
      <c r="B6" s="134">
        <v>2010</v>
      </c>
      <c r="C6" s="134">
        <v>2011</v>
      </c>
      <c r="D6" s="134">
        <v>2012</v>
      </c>
      <c r="E6" s="134">
        <v>2013</v>
      </c>
      <c r="F6" s="134">
        <v>2014</v>
      </c>
      <c r="G6" s="134">
        <v>2015</v>
      </c>
      <c r="H6" s="134">
        <v>2016</v>
      </c>
      <c r="I6" s="134">
        <v>2017</v>
      </c>
      <c r="J6" s="134">
        <v>2018</v>
      </c>
    </row>
    <row r="7" spans="1:14">
      <c r="A7" s="341"/>
      <c r="B7" s="264" t="s">
        <v>478</v>
      </c>
      <c r="C7" s="264">
        <v>9.5000000000000001E-2</v>
      </c>
      <c r="D7" s="264">
        <v>0.15</v>
      </c>
      <c r="E7" s="264">
        <v>0.20899999999999999</v>
      </c>
      <c r="F7" s="264">
        <v>0.314</v>
      </c>
      <c r="G7" s="264">
        <v>0.436</v>
      </c>
      <c r="H7" s="264">
        <v>0.45100000000000001</v>
      </c>
      <c r="I7" s="264">
        <v>0.46400000000000002</v>
      </c>
      <c r="J7" s="264">
        <v>0.53700000000000003</v>
      </c>
    </row>
    <row r="8" spans="1:14">
      <c r="A8" t="s">
        <v>483</v>
      </c>
      <c r="E8" s="135"/>
      <c r="F8" s="135"/>
      <c r="G8" s="135"/>
    </row>
    <row r="10" spans="1:14">
      <c r="J10" s="130"/>
    </row>
    <row r="11" spans="1:14">
      <c r="K11" s="15"/>
      <c r="L11" s="15"/>
    </row>
    <row r="12" spans="1:14">
      <c r="K12" s="15"/>
      <c r="L12" s="15"/>
    </row>
    <row r="13" spans="1:14">
      <c r="K13" s="15"/>
    </row>
  </sheetData>
  <mergeCells count="2">
    <mergeCell ref="A1:A2"/>
    <mergeCell ref="A6:A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2:Q135"/>
  <sheetViews>
    <sheetView topLeftCell="A112" workbookViewId="0">
      <selection activeCell="C89" sqref="C89"/>
    </sheetView>
  </sheetViews>
  <sheetFormatPr baseColWidth="10" defaultRowHeight="15"/>
  <cols>
    <col min="2" max="2" width="4" bestFit="1" customWidth="1"/>
    <col min="3" max="3" width="64.28515625" bestFit="1" customWidth="1"/>
    <col min="4" max="4" width="35" customWidth="1"/>
    <col min="5" max="5" width="25.85546875" customWidth="1"/>
    <col min="6" max="16" width="16.85546875" customWidth="1"/>
    <col min="17" max="17" width="16.85546875" bestFit="1" customWidth="1"/>
    <col min="18" max="18" width="15.140625" bestFit="1" customWidth="1"/>
  </cols>
  <sheetData>
    <row r="2" spans="2:17">
      <c r="B2" s="348" t="s">
        <v>145</v>
      </c>
      <c r="C2" s="348" t="s">
        <v>184</v>
      </c>
      <c r="D2" s="342" t="s">
        <v>319</v>
      </c>
      <c r="E2" s="342" t="s">
        <v>318</v>
      </c>
      <c r="F2" s="120" t="s">
        <v>185</v>
      </c>
      <c r="G2" s="120" t="s">
        <v>186</v>
      </c>
      <c r="H2" s="120" t="s">
        <v>187</v>
      </c>
      <c r="I2" s="120" t="s">
        <v>188</v>
      </c>
      <c r="J2" s="120" t="s">
        <v>189</v>
      </c>
      <c r="K2" s="120" t="s">
        <v>190</v>
      </c>
      <c r="L2" s="120" t="s">
        <v>191</v>
      </c>
      <c r="M2" s="120" t="s">
        <v>192</v>
      </c>
      <c r="N2" s="120" t="s">
        <v>193</v>
      </c>
      <c r="O2" s="120" t="s">
        <v>194</v>
      </c>
      <c r="P2" s="120" t="s">
        <v>195</v>
      </c>
      <c r="Q2" s="120" t="s">
        <v>196</v>
      </c>
    </row>
    <row r="3" spans="2:17">
      <c r="B3" s="348"/>
      <c r="C3" s="348"/>
      <c r="D3" s="343"/>
      <c r="E3" s="343"/>
      <c r="F3" s="126" t="s">
        <v>197</v>
      </c>
      <c r="G3" s="126" t="s">
        <v>197</v>
      </c>
      <c r="H3" s="126" t="s">
        <v>197</v>
      </c>
      <c r="I3" s="126" t="s">
        <v>197</v>
      </c>
      <c r="J3" s="126" t="s">
        <v>197</v>
      </c>
      <c r="K3" s="126" t="s">
        <v>197</v>
      </c>
      <c r="L3" s="126" t="s">
        <v>197</v>
      </c>
      <c r="M3" s="126" t="s">
        <v>197</v>
      </c>
      <c r="N3" s="126" t="s">
        <v>197</v>
      </c>
      <c r="O3" s="126" t="s">
        <v>197</v>
      </c>
      <c r="P3" s="126" t="s">
        <v>197</v>
      </c>
      <c r="Q3" s="126" t="s">
        <v>197</v>
      </c>
    </row>
    <row r="4" spans="2:17" ht="69" customHeight="1">
      <c r="B4" s="6">
        <v>1</v>
      </c>
      <c r="C4" s="35" t="s">
        <v>70</v>
      </c>
      <c r="D4" s="163" t="s">
        <v>469</v>
      </c>
      <c r="E4" s="163" t="s">
        <v>334</v>
      </c>
      <c r="F4" s="185">
        <v>149890</v>
      </c>
      <c r="G4" s="185">
        <v>152730</v>
      </c>
      <c r="H4" s="185">
        <v>155439</v>
      </c>
      <c r="I4" s="185">
        <v>157578</v>
      </c>
      <c r="J4" s="185">
        <v>158044</v>
      </c>
      <c r="K4" s="185">
        <v>160065</v>
      </c>
      <c r="L4" s="185">
        <v>161305</v>
      </c>
      <c r="M4" s="185">
        <v>162901</v>
      </c>
      <c r="N4" s="185">
        <v>164475</v>
      </c>
      <c r="O4" s="185">
        <v>165217</v>
      </c>
      <c r="P4" s="185">
        <v>165930</v>
      </c>
      <c r="Q4" s="185">
        <v>166760</v>
      </c>
    </row>
    <row r="5" spans="2:17">
      <c r="B5" s="6">
        <v>2</v>
      </c>
      <c r="C5" s="36" t="s">
        <v>71</v>
      </c>
      <c r="D5" s="164" t="s">
        <v>231</v>
      </c>
      <c r="E5" s="11" t="s">
        <v>294</v>
      </c>
      <c r="F5" s="185">
        <v>76673</v>
      </c>
      <c r="G5" s="185">
        <v>77136</v>
      </c>
      <c r="H5" s="185">
        <v>77420</v>
      </c>
      <c r="I5" s="185">
        <v>77612</v>
      </c>
      <c r="J5" s="185">
        <v>77404</v>
      </c>
      <c r="K5" s="185">
        <v>78025</v>
      </c>
      <c r="L5" s="185">
        <v>78210</v>
      </c>
      <c r="M5" s="185">
        <v>78360</v>
      </c>
      <c r="N5" s="185">
        <v>78577</v>
      </c>
      <c r="O5" s="185">
        <v>78165</v>
      </c>
      <c r="P5" s="185">
        <v>77940</v>
      </c>
      <c r="Q5" s="185">
        <v>77750</v>
      </c>
    </row>
    <row r="6" spans="2:17">
      <c r="B6" s="6">
        <v>3</v>
      </c>
      <c r="C6" s="121" t="s">
        <v>62</v>
      </c>
      <c r="D6" s="165" t="s">
        <v>232</v>
      </c>
      <c r="E6" s="172" t="s">
        <v>301</v>
      </c>
      <c r="F6" s="185">
        <v>10482</v>
      </c>
      <c r="G6" s="185">
        <v>10482</v>
      </c>
      <c r="H6" s="185">
        <v>10482</v>
      </c>
      <c r="I6" s="185">
        <v>10482</v>
      </c>
      <c r="J6" s="185">
        <v>10482</v>
      </c>
      <c r="K6" s="185">
        <v>10482</v>
      </c>
      <c r="L6" s="185">
        <v>10239</v>
      </c>
      <c r="M6" s="185">
        <v>10239</v>
      </c>
      <c r="N6" s="185">
        <v>10239</v>
      </c>
      <c r="O6" s="185">
        <v>10239</v>
      </c>
      <c r="P6" s="185">
        <v>10239</v>
      </c>
      <c r="Q6" s="185">
        <v>10239</v>
      </c>
    </row>
    <row r="7" spans="2:17">
      <c r="B7" s="6">
        <v>4</v>
      </c>
      <c r="C7" s="121" t="s">
        <v>76</v>
      </c>
      <c r="D7" s="164" t="s">
        <v>233</v>
      </c>
      <c r="E7" s="11" t="s">
        <v>302</v>
      </c>
      <c r="F7" s="184">
        <v>3662.797205128205</v>
      </c>
      <c r="G7" s="184">
        <v>4062.5233076923078</v>
      </c>
      <c r="H7" s="184">
        <v>4332.6806538461542</v>
      </c>
      <c r="I7" s="184">
        <v>4257.9836794871799</v>
      </c>
      <c r="J7" s="184">
        <v>4473.4731923076924</v>
      </c>
      <c r="K7" s="184">
        <v>4482.3076923076924</v>
      </c>
      <c r="L7" s="184">
        <v>4319.6386923076925</v>
      </c>
      <c r="M7" s="184">
        <v>4448.2750641025641</v>
      </c>
      <c r="N7" s="184">
        <v>4370.6759871794875</v>
      </c>
      <c r="O7" s="184">
        <v>4446.1188846153846</v>
      </c>
      <c r="P7" s="184">
        <v>4599.2307692307695</v>
      </c>
      <c r="Q7" s="184">
        <v>5126.258743589744</v>
      </c>
    </row>
    <row r="8" spans="2:17">
      <c r="B8" s="6">
        <v>5</v>
      </c>
      <c r="C8" s="121" t="s">
        <v>72</v>
      </c>
      <c r="D8" s="165" t="s">
        <v>234</v>
      </c>
      <c r="E8" s="172" t="s">
        <v>234</v>
      </c>
      <c r="F8" s="185">
        <v>4533</v>
      </c>
      <c r="G8" s="185">
        <v>4533</v>
      </c>
      <c r="H8" s="185">
        <v>4533</v>
      </c>
      <c r="I8" s="185">
        <v>4533</v>
      </c>
      <c r="J8" s="185">
        <v>4533</v>
      </c>
      <c r="K8" s="185">
        <v>4533</v>
      </c>
      <c r="L8" s="185">
        <v>4533</v>
      </c>
      <c r="M8" s="185">
        <v>4533</v>
      </c>
      <c r="N8" s="185">
        <v>4533</v>
      </c>
      <c r="O8" s="185">
        <v>4533</v>
      </c>
      <c r="P8" s="185">
        <v>4533</v>
      </c>
      <c r="Q8" s="185">
        <v>4533</v>
      </c>
    </row>
    <row r="9" spans="2:17">
      <c r="B9" s="6">
        <v>6</v>
      </c>
      <c r="C9" s="121" t="s">
        <v>73</v>
      </c>
      <c r="D9" s="164" t="s">
        <v>235</v>
      </c>
      <c r="E9" s="11" t="s">
        <v>303</v>
      </c>
      <c r="F9" s="195">
        <v>2497</v>
      </c>
      <c r="G9" s="195">
        <v>2469</v>
      </c>
      <c r="H9" s="195">
        <v>2457</v>
      </c>
      <c r="I9" s="195">
        <v>2476</v>
      </c>
      <c r="J9" s="195">
        <v>2460</v>
      </c>
      <c r="K9" s="195">
        <v>2447</v>
      </c>
      <c r="L9" s="195">
        <v>2463</v>
      </c>
      <c r="M9" s="195">
        <v>2467</v>
      </c>
      <c r="N9" s="195">
        <v>2436</v>
      </c>
      <c r="O9" s="195">
        <v>2437</v>
      </c>
      <c r="P9" s="195">
        <v>2423</v>
      </c>
      <c r="Q9" s="190">
        <v>2441</v>
      </c>
    </row>
    <row r="10" spans="2:17" s="2" customFormat="1">
      <c r="B10" s="6">
        <v>7</v>
      </c>
      <c r="C10" s="121" t="s">
        <v>8</v>
      </c>
      <c r="D10" s="164" t="s">
        <v>236</v>
      </c>
      <c r="E10" s="11" t="s">
        <v>304</v>
      </c>
      <c r="F10" s="184">
        <v>2224.1416666666669</v>
      </c>
      <c r="G10" s="184">
        <v>2148.4118188405796</v>
      </c>
      <c r="H10" s="184">
        <v>2351.9507246376811</v>
      </c>
      <c r="I10" s="184">
        <v>2391.518115942029</v>
      </c>
      <c r="J10" s="184">
        <v>2206.0474275362317</v>
      </c>
      <c r="K10" s="184">
        <v>2351.9485507246377</v>
      </c>
      <c r="L10" s="184">
        <v>2379.8718043478261</v>
      </c>
      <c r="M10" s="184">
        <v>2543.7028985507245</v>
      </c>
      <c r="N10" s="186"/>
      <c r="O10" s="186"/>
      <c r="P10" s="186"/>
      <c r="Q10" s="190">
        <v>2300</v>
      </c>
    </row>
    <row r="11" spans="2:17">
      <c r="B11" s="6">
        <v>8</v>
      </c>
      <c r="C11" s="121" t="s">
        <v>74</v>
      </c>
      <c r="D11" s="165" t="s">
        <v>237</v>
      </c>
      <c r="E11" s="172" t="s">
        <v>305</v>
      </c>
      <c r="F11" s="184">
        <v>2100</v>
      </c>
      <c r="G11" s="184">
        <v>2100</v>
      </c>
      <c r="H11" s="184">
        <v>2100</v>
      </c>
      <c r="I11" s="184">
        <v>2100</v>
      </c>
      <c r="J11" s="184">
        <v>2100</v>
      </c>
      <c r="K11" s="184">
        <v>2100</v>
      </c>
      <c r="L11" s="184">
        <v>2100</v>
      </c>
      <c r="M11" s="184">
        <v>2100</v>
      </c>
      <c r="N11" s="184">
        <v>2100</v>
      </c>
      <c r="O11" s="184">
        <v>2100</v>
      </c>
      <c r="P11" s="184">
        <v>2100</v>
      </c>
      <c r="Q11" s="190">
        <v>2100</v>
      </c>
    </row>
    <row r="12" spans="2:17">
      <c r="B12" s="6">
        <v>9</v>
      </c>
      <c r="C12" s="123" t="s">
        <v>85</v>
      </c>
      <c r="D12" s="164" t="s">
        <v>471</v>
      </c>
      <c r="E12" s="11" t="s">
        <v>306</v>
      </c>
      <c r="F12" s="185">
        <v>1800</v>
      </c>
      <c r="G12" s="185">
        <v>1800</v>
      </c>
      <c r="H12" s="185">
        <v>1800</v>
      </c>
      <c r="I12" s="185">
        <v>1800</v>
      </c>
      <c r="J12" s="185">
        <v>1800</v>
      </c>
      <c r="K12" s="185">
        <v>1800</v>
      </c>
      <c r="L12" s="185">
        <v>1800</v>
      </c>
      <c r="M12" s="185">
        <v>1800</v>
      </c>
      <c r="N12" s="185">
        <v>1800</v>
      </c>
      <c r="O12" s="185">
        <v>1800</v>
      </c>
      <c r="P12" s="185">
        <v>1800</v>
      </c>
      <c r="Q12" s="185">
        <v>1800</v>
      </c>
    </row>
    <row r="13" spans="2:17">
      <c r="B13" s="6">
        <v>10</v>
      </c>
      <c r="C13" s="121" t="s">
        <v>9</v>
      </c>
      <c r="D13" s="164" t="s">
        <v>239</v>
      </c>
      <c r="E13" s="11" t="s">
        <v>303</v>
      </c>
      <c r="F13" s="195">
        <v>1876</v>
      </c>
      <c r="G13" s="195">
        <v>1820</v>
      </c>
      <c r="H13" s="195">
        <v>1794</v>
      </c>
      <c r="I13" s="195">
        <v>1783</v>
      </c>
      <c r="J13" s="195">
        <v>1781</v>
      </c>
      <c r="K13" s="195">
        <v>1773</v>
      </c>
      <c r="L13" s="195">
        <v>1746</v>
      </c>
      <c r="M13" s="195">
        <v>1735</v>
      </c>
      <c r="N13" s="195">
        <v>1687</v>
      </c>
      <c r="O13" s="195">
        <v>1665</v>
      </c>
      <c r="P13" s="195">
        <v>1634</v>
      </c>
      <c r="Q13" s="190">
        <v>1644</v>
      </c>
    </row>
    <row r="14" spans="2:17">
      <c r="B14" s="6">
        <v>11</v>
      </c>
      <c r="C14" s="121" t="s">
        <v>79</v>
      </c>
      <c r="D14" s="164" t="s">
        <v>240</v>
      </c>
      <c r="E14" s="11" t="s">
        <v>303</v>
      </c>
      <c r="F14" s="195">
        <v>1571</v>
      </c>
      <c r="G14" s="195">
        <v>1529</v>
      </c>
      <c r="H14" s="195">
        <v>1500</v>
      </c>
      <c r="I14" s="195">
        <v>1513</v>
      </c>
      <c r="J14" s="195">
        <v>1522</v>
      </c>
      <c r="K14" s="195">
        <v>1522</v>
      </c>
      <c r="L14" s="195">
        <v>1497</v>
      </c>
      <c r="M14" s="195">
        <v>1492</v>
      </c>
      <c r="N14" s="195">
        <v>1480</v>
      </c>
      <c r="O14" s="195">
        <v>1483</v>
      </c>
      <c r="P14" s="195">
        <v>1462</v>
      </c>
      <c r="Q14" s="190">
        <v>1456</v>
      </c>
    </row>
    <row r="15" spans="2:17">
      <c r="B15" s="6">
        <v>12</v>
      </c>
      <c r="C15" s="121" t="s">
        <v>78</v>
      </c>
      <c r="D15" s="164" t="s">
        <v>241</v>
      </c>
      <c r="E15" s="11" t="s">
        <v>304</v>
      </c>
      <c r="F15" s="195">
        <v>1216</v>
      </c>
      <c r="G15" s="195">
        <v>1206</v>
      </c>
      <c r="H15" s="195">
        <v>1201</v>
      </c>
      <c r="I15" s="195">
        <v>1309</v>
      </c>
      <c r="J15" s="195">
        <v>1307</v>
      </c>
      <c r="K15" s="195">
        <v>1279</v>
      </c>
      <c r="L15" s="195">
        <v>1361</v>
      </c>
      <c r="M15" s="195">
        <v>1308</v>
      </c>
      <c r="N15" s="195">
        <v>1253</v>
      </c>
      <c r="O15" s="195">
        <v>1366</v>
      </c>
      <c r="P15" s="195">
        <v>1294</v>
      </c>
      <c r="Q15" s="190">
        <v>1435</v>
      </c>
    </row>
    <row r="16" spans="2:17">
      <c r="B16" s="6">
        <v>13</v>
      </c>
      <c r="C16" s="121" t="s">
        <v>7</v>
      </c>
      <c r="D16" s="164" t="s">
        <v>472</v>
      </c>
      <c r="E16" s="11" t="s">
        <v>234</v>
      </c>
      <c r="F16" s="192">
        <v>1400</v>
      </c>
      <c r="G16" s="192">
        <v>1400</v>
      </c>
      <c r="H16" s="192">
        <v>1400</v>
      </c>
      <c r="I16" s="192">
        <v>1400</v>
      </c>
      <c r="J16" s="192">
        <v>1400</v>
      </c>
      <c r="K16" s="192">
        <v>1400</v>
      </c>
      <c r="L16" s="192">
        <v>1400</v>
      </c>
      <c r="M16" s="192">
        <v>1400</v>
      </c>
      <c r="N16" s="192">
        <v>1400</v>
      </c>
      <c r="O16" s="192">
        <v>1400</v>
      </c>
      <c r="P16" s="192">
        <v>1400</v>
      </c>
      <c r="Q16" s="192">
        <v>1400</v>
      </c>
    </row>
    <row r="17" spans="2:17">
      <c r="B17" s="6">
        <v>14</v>
      </c>
      <c r="C17" s="121" t="s">
        <v>81</v>
      </c>
      <c r="D17" s="164" t="s">
        <v>470</v>
      </c>
      <c r="E17" s="11" t="s">
        <v>301</v>
      </c>
      <c r="F17" s="195">
        <v>1332</v>
      </c>
      <c r="G17" s="195">
        <v>1332</v>
      </c>
      <c r="H17" s="195">
        <v>1332</v>
      </c>
      <c r="I17" s="195">
        <v>1332</v>
      </c>
      <c r="J17" s="195">
        <v>1332</v>
      </c>
      <c r="K17" s="195">
        <v>1332</v>
      </c>
      <c r="L17" s="195">
        <v>1332</v>
      </c>
      <c r="M17" s="195">
        <v>1332</v>
      </c>
      <c r="N17" s="195">
        <v>1332</v>
      </c>
      <c r="O17" s="195">
        <v>1332</v>
      </c>
      <c r="P17" s="195">
        <v>1332</v>
      </c>
      <c r="Q17" s="190">
        <v>1332</v>
      </c>
    </row>
    <row r="18" spans="2:17">
      <c r="B18" s="6">
        <v>15</v>
      </c>
      <c r="C18" s="121" t="s">
        <v>5</v>
      </c>
      <c r="D18" s="164" t="s">
        <v>242</v>
      </c>
      <c r="E18" s="11" t="s">
        <v>307</v>
      </c>
      <c r="F18" s="193"/>
      <c r="G18" s="193"/>
      <c r="H18" s="193"/>
      <c r="I18" s="193"/>
      <c r="J18" s="193"/>
      <c r="K18" s="193"/>
      <c r="L18" s="195">
        <v>1309</v>
      </c>
      <c r="M18" s="195">
        <v>1302</v>
      </c>
      <c r="N18" s="195">
        <v>1309</v>
      </c>
      <c r="O18" s="195">
        <v>1320</v>
      </c>
      <c r="P18" s="195">
        <v>1330</v>
      </c>
      <c r="Q18" s="192">
        <v>1327</v>
      </c>
    </row>
    <row r="19" spans="2:17">
      <c r="B19" s="6">
        <v>16</v>
      </c>
      <c r="C19" s="121" t="s">
        <v>82</v>
      </c>
      <c r="D19" s="164" t="s">
        <v>473</v>
      </c>
      <c r="E19" s="11" t="s">
        <v>308</v>
      </c>
      <c r="F19" s="185">
        <v>1200</v>
      </c>
      <c r="G19" s="185">
        <v>1200</v>
      </c>
      <c r="H19" s="185">
        <v>1200</v>
      </c>
      <c r="I19" s="185">
        <v>1200</v>
      </c>
      <c r="J19" s="185">
        <v>1200</v>
      </c>
      <c r="K19" s="185">
        <v>1200</v>
      </c>
      <c r="L19" s="185">
        <v>1200</v>
      </c>
      <c r="M19" s="185">
        <v>1200</v>
      </c>
      <c r="N19" s="185">
        <v>1200</v>
      </c>
      <c r="O19" s="185">
        <v>1200</v>
      </c>
      <c r="P19" s="185">
        <v>1200</v>
      </c>
      <c r="Q19" s="185">
        <v>1200</v>
      </c>
    </row>
    <row r="20" spans="2:17">
      <c r="B20" s="6">
        <v>17</v>
      </c>
      <c r="C20" s="36" t="s">
        <v>77</v>
      </c>
      <c r="D20" s="166" t="s">
        <v>233</v>
      </c>
      <c r="E20" s="173" t="s">
        <v>302</v>
      </c>
      <c r="F20" s="195">
        <v>1283</v>
      </c>
      <c r="G20" s="195">
        <v>1233</v>
      </c>
      <c r="H20" s="195">
        <v>1205</v>
      </c>
      <c r="I20" s="195">
        <v>1164</v>
      </c>
      <c r="J20" s="195">
        <v>1233</v>
      </c>
      <c r="K20" s="195">
        <v>1260</v>
      </c>
      <c r="L20" s="195">
        <v>1163</v>
      </c>
      <c r="M20" s="195">
        <v>1142</v>
      </c>
      <c r="N20" s="195">
        <v>1260</v>
      </c>
      <c r="O20" s="195">
        <v>1210</v>
      </c>
      <c r="P20" s="195">
        <v>1152</v>
      </c>
      <c r="Q20" s="185">
        <v>1184</v>
      </c>
    </row>
    <row r="21" spans="2:17">
      <c r="B21" s="6">
        <v>18</v>
      </c>
      <c r="C21" s="121" t="s">
        <v>83</v>
      </c>
      <c r="D21" s="164" t="s">
        <v>243</v>
      </c>
      <c r="E21" s="11" t="s">
        <v>305</v>
      </c>
      <c r="F21" s="185">
        <v>1178</v>
      </c>
      <c r="G21" s="185">
        <v>1178</v>
      </c>
      <c r="H21" s="185">
        <v>1178</v>
      </c>
      <c r="I21" s="185">
        <v>1178</v>
      </c>
      <c r="J21" s="185">
        <v>1178</v>
      </c>
      <c r="K21" s="185">
        <v>1178</v>
      </c>
      <c r="L21" s="190">
        <v>1178</v>
      </c>
      <c r="M21" s="190">
        <v>1178</v>
      </c>
      <c r="N21" s="190">
        <v>1178</v>
      </c>
      <c r="O21" s="190">
        <v>1178</v>
      </c>
      <c r="P21" s="190">
        <v>1178</v>
      </c>
      <c r="Q21" s="185">
        <v>1178</v>
      </c>
    </row>
    <row r="22" spans="2:17">
      <c r="B22" s="6">
        <v>19</v>
      </c>
      <c r="C22" s="121" t="s">
        <v>75</v>
      </c>
      <c r="D22" s="165" t="s">
        <v>238</v>
      </c>
      <c r="E22" s="172" t="s">
        <v>306</v>
      </c>
      <c r="F22" s="185">
        <v>1100</v>
      </c>
      <c r="G22" s="185">
        <v>1100</v>
      </c>
      <c r="H22" s="185">
        <v>1100</v>
      </c>
      <c r="I22" s="185">
        <v>1100</v>
      </c>
      <c r="J22" s="185">
        <v>1100</v>
      </c>
      <c r="K22" s="185">
        <v>1100</v>
      </c>
      <c r="L22" s="185">
        <v>1100</v>
      </c>
      <c r="M22" s="185">
        <v>1100</v>
      </c>
      <c r="N22" s="185">
        <v>1100</v>
      </c>
      <c r="O22" s="185">
        <v>1100</v>
      </c>
      <c r="P22" s="185">
        <v>1100</v>
      </c>
      <c r="Q22" s="185">
        <v>1100</v>
      </c>
    </row>
    <row r="23" spans="2:17">
      <c r="B23" s="6">
        <v>20</v>
      </c>
      <c r="C23" s="121" t="s">
        <v>124</v>
      </c>
      <c r="D23" s="164" t="s">
        <v>244</v>
      </c>
      <c r="E23" s="11" t="s">
        <v>309</v>
      </c>
      <c r="F23" s="186"/>
      <c r="G23" s="186"/>
      <c r="H23" s="186"/>
      <c r="I23" s="186"/>
      <c r="J23" s="186"/>
      <c r="K23" s="186"/>
      <c r="L23" s="186"/>
      <c r="M23" s="184">
        <v>1065.9545499999999</v>
      </c>
      <c r="N23" s="184">
        <v>1054.5454500000001</v>
      </c>
      <c r="O23" s="184">
        <v>1070.7727299999999</v>
      </c>
      <c r="P23" s="184">
        <v>1054.63636</v>
      </c>
      <c r="Q23" s="184">
        <v>1016.13636</v>
      </c>
    </row>
    <row r="24" spans="2:17">
      <c r="B24" s="6">
        <v>21</v>
      </c>
      <c r="C24" s="121" t="s">
        <v>87</v>
      </c>
      <c r="D24" s="165" t="s">
        <v>245</v>
      </c>
      <c r="E24" s="172" t="s">
        <v>310</v>
      </c>
      <c r="F24" s="195">
        <v>829</v>
      </c>
      <c r="G24" s="195">
        <v>1219</v>
      </c>
      <c r="H24" s="195">
        <v>544</v>
      </c>
      <c r="I24" s="195">
        <v>771</v>
      </c>
      <c r="J24" s="195">
        <v>867</v>
      </c>
      <c r="K24" s="195">
        <v>904</v>
      </c>
      <c r="L24" s="195">
        <v>886</v>
      </c>
      <c r="M24" s="195">
        <v>861</v>
      </c>
      <c r="N24" s="195">
        <v>890</v>
      </c>
      <c r="O24" s="195">
        <v>864</v>
      </c>
      <c r="P24" s="195">
        <v>818</v>
      </c>
      <c r="Q24" s="195">
        <v>1007</v>
      </c>
    </row>
    <row r="25" spans="2:17">
      <c r="B25" s="6">
        <v>22</v>
      </c>
      <c r="C25" s="122" t="s">
        <v>219</v>
      </c>
      <c r="D25" s="167" t="s">
        <v>246</v>
      </c>
      <c r="E25" s="174" t="s">
        <v>304</v>
      </c>
      <c r="F25" s="190">
        <v>1005</v>
      </c>
      <c r="G25" s="190">
        <v>1005</v>
      </c>
      <c r="H25" s="190">
        <v>1005</v>
      </c>
      <c r="I25" s="190">
        <v>1005</v>
      </c>
      <c r="J25" s="190">
        <v>1005</v>
      </c>
      <c r="K25" s="190">
        <v>1005</v>
      </c>
      <c r="L25" s="190">
        <v>1005</v>
      </c>
      <c r="M25" s="190">
        <v>1005</v>
      </c>
      <c r="N25" s="190">
        <v>1005</v>
      </c>
      <c r="O25" s="190">
        <v>1005</v>
      </c>
      <c r="P25" s="190">
        <v>1005</v>
      </c>
      <c r="Q25" s="190">
        <v>1005</v>
      </c>
    </row>
    <row r="26" spans="2:17">
      <c r="B26" s="6">
        <v>23</v>
      </c>
      <c r="C26" s="122" t="s">
        <v>80</v>
      </c>
      <c r="D26" s="167" t="s">
        <v>247</v>
      </c>
      <c r="E26" s="167" t="s">
        <v>247</v>
      </c>
      <c r="F26" s="194"/>
      <c r="G26" s="194"/>
      <c r="H26" s="194"/>
      <c r="I26" s="194"/>
      <c r="J26" s="194"/>
      <c r="K26" s="194"/>
      <c r="L26" s="194"/>
      <c r="M26" s="194"/>
      <c r="N26" s="194"/>
      <c r="O26" s="194"/>
      <c r="P26" s="194"/>
      <c r="Q26" s="190">
        <v>1005</v>
      </c>
    </row>
    <row r="27" spans="2:17">
      <c r="B27" s="6">
        <v>24</v>
      </c>
      <c r="C27" s="121" t="s">
        <v>93</v>
      </c>
      <c r="D27" s="165" t="s">
        <v>248</v>
      </c>
      <c r="E27" s="172" t="s">
        <v>311</v>
      </c>
      <c r="F27" s="190">
        <v>900</v>
      </c>
      <c r="G27" s="190">
        <v>900</v>
      </c>
      <c r="H27" s="190">
        <v>900</v>
      </c>
      <c r="I27" s="190">
        <v>900</v>
      </c>
      <c r="J27" s="190">
        <v>900</v>
      </c>
      <c r="K27" s="190">
        <v>900</v>
      </c>
      <c r="L27" s="190">
        <v>900</v>
      </c>
      <c r="M27" s="190">
        <v>900</v>
      </c>
      <c r="N27" s="190">
        <v>900</v>
      </c>
      <c r="O27" s="190">
        <v>900</v>
      </c>
      <c r="P27" s="190">
        <v>900</v>
      </c>
      <c r="Q27" s="185">
        <v>900</v>
      </c>
    </row>
    <row r="28" spans="2:17">
      <c r="B28" s="6">
        <v>25</v>
      </c>
      <c r="C28" s="121" t="s">
        <v>146</v>
      </c>
      <c r="D28" s="164" t="s">
        <v>249</v>
      </c>
      <c r="E28" s="11" t="s">
        <v>307</v>
      </c>
      <c r="F28" s="187">
        <v>831.77635999999995</v>
      </c>
      <c r="G28" s="187">
        <v>820.90908999999999</v>
      </c>
      <c r="H28" s="187">
        <v>871.81817999999998</v>
      </c>
      <c r="I28" s="187">
        <v>877.27273000000002</v>
      </c>
      <c r="J28" s="187">
        <v>880.43636000000004</v>
      </c>
      <c r="K28" s="187">
        <v>906.14635999999996</v>
      </c>
      <c r="L28" s="187">
        <v>870.68908999999996</v>
      </c>
      <c r="M28" s="187">
        <v>865.45455000000004</v>
      </c>
      <c r="N28" s="187">
        <v>828.18182000000002</v>
      </c>
      <c r="O28" s="187">
        <v>893.94182000000001</v>
      </c>
      <c r="P28" s="187">
        <v>863.63635999999997</v>
      </c>
      <c r="Q28" s="187">
        <v>880</v>
      </c>
    </row>
    <row r="29" spans="2:17">
      <c r="B29" s="6">
        <v>26</v>
      </c>
      <c r="C29" s="121" t="s">
        <v>95</v>
      </c>
      <c r="D29" s="166" t="s">
        <v>474</v>
      </c>
      <c r="E29" s="173" t="s">
        <v>312</v>
      </c>
      <c r="F29" s="195">
        <v>844</v>
      </c>
      <c r="G29" s="195">
        <v>807</v>
      </c>
      <c r="H29" s="195">
        <v>831</v>
      </c>
      <c r="I29" s="195">
        <v>844</v>
      </c>
      <c r="J29" s="195">
        <v>778</v>
      </c>
      <c r="K29" s="195">
        <v>863</v>
      </c>
      <c r="L29" s="195">
        <v>705</v>
      </c>
      <c r="M29" s="195">
        <v>1011</v>
      </c>
      <c r="N29" s="195">
        <v>817</v>
      </c>
      <c r="O29" s="195">
        <v>821</v>
      </c>
      <c r="P29" s="195">
        <v>789</v>
      </c>
      <c r="Q29" s="195">
        <v>864</v>
      </c>
    </row>
    <row r="30" spans="2:17">
      <c r="B30" s="6">
        <v>27</v>
      </c>
      <c r="C30" s="121" t="s">
        <v>88</v>
      </c>
      <c r="D30" s="164" t="s">
        <v>250</v>
      </c>
      <c r="E30" s="11" t="s">
        <v>312</v>
      </c>
      <c r="F30" s="187">
        <v>845.09066666666672</v>
      </c>
      <c r="G30" s="187">
        <v>905.37066666666669</v>
      </c>
      <c r="H30" s="187">
        <v>911.06666666666672</v>
      </c>
      <c r="I30" s="187">
        <v>958.18181333333337</v>
      </c>
      <c r="J30" s="187">
        <v>901.39333333333332</v>
      </c>
      <c r="K30" s="186"/>
      <c r="L30" s="187">
        <v>1794.6666666666667</v>
      </c>
      <c r="M30" s="187">
        <v>967.27333333333331</v>
      </c>
      <c r="N30" s="187">
        <v>848.72726666666665</v>
      </c>
      <c r="O30" s="187">
        <v>910.42424000000005</v>
      </c>
      <c r="P30" s="187">
        <v>996.66666666666663</v>
      </c>
      <c r="Q30" s="185">
        <v>850</v>
      </c>
    </row>
    <row r="31" spans="2:17">
      <c r="B31" s="6">
        <v>28</v>
      </c>
      <c r="C31" s="121" t="s">
        <v>323</v>
      </c>
      <c r="D31" s="165" t="s">
        <v>251</v>
      </c>
      <c r="E31" s="172" t="s">
        <v>309</v>
      </c>
      <c r="F31" s="194"/>
      <c r="G31" s="194"/>
      <c r="H31" s="194"/>
      <c r="I31" s="194"/>
      <c r="J31" s="194"/>
      <c r="K31" s="194"/>
      <c r="L31" s="194"/>
      <c r="M31" s="194"/>
      <c r="N31" s="184">
        <v>688.6</v>
      </c>
      <c r="O31" s="184">
        <v>758.6</v>
      </c>
      <c r="P31" s="184">
        <v>756.6</v>
      </c>
      <c r="Q31" s="184">
        <v>828.46</v>
      </c>
    </row>
    <row r="32" spans="2:17">
      <c r="B32" s="6">
        <v>29</v>
      </c>
      <c r="C32" s="121" t="s">
        <v>91</v>
      </c>
      <c r="D32" s="165" t="s">
        <v>252</v>
      </c>
      <c r="E32" s="172" t="s">
        <v>310</v>
      </c>
      <c r="F32" s="195">
        <v>802</v>
      </c>
      <c r="G32" s="195">
        <v>694</v>
      </c>
      <c r="H32" s="195">
        <v>785</v>
      </c>
      <c r="I32" s="195">
        <v>772</v>
      </c>
      <c r="J32" s="195">
        <v>729</v>
      </c>
      <c r="K32" s="195">
        <v>787</v>
      </c>
      <c r="L32" s="195">
        <v>804</v>
      </c>
      <c r="M32" s="195">
        <v>810</v>
      </c>
      <c r="N32" s="195">
        <v>760</v>
      </c>
      <c r="O32" s="195">
        <v>689</v>
      </c>
      <c r="P32" s="195">
        <v>666</v>
      </c>
      <c r="Q32" s="195">
        <v>802</v>
      </c>
    </row>
    <row r="33" spans="2:17">
      <c r="B33" s="6">
        <v>30</v>
      </c>
      <c r="C33" s="121" t="s">
        <v>90</v>
      </c>
      <c r="D33" s="164" t="s">
        <v>253</v>
      </c>
      <c r="E33" s="11" t="s">
        <v>313</v>
      </c>
      <c r="F33" s="195">
        <v>638</v>
      </c>
      <c r="G33" s="195">
        <v>646</v>
      </c>
      <c r="H33" s="195">
        <v>655</v>
      </c>
      <c r="I33" s="195">
        <v>658</v>
      </c>
      <c r="J33" s="195">
        <v>665</v>
      </c>
      <c r="K33" s="195">
        <v>670</v>
      </c>
      <c r="L33" s="195">
        <v>674</v>
      </c>
      <c r="M33" s="195">
        <v>682</v>
      </c>
      <c r="N33" s="195">
        <v>695</v>
      </c>
      <c r="O33" s="195">
        <v>709</v>
      </c>
      <c r="P33" s="195">
        <v>719</v>
      </c>
      <c r="Q33" s="195">
        <v>738</v>
      </c>
    </row>
    <row r="34" spans="2:17">
      <c r="B34" s="6">
        <v>31</v>
      </c>
      <c r="C34" s="121" t="s">
        <v>98</v>
      </c>
      <c r="D34" s="164" t="s">
        <v>254</v>
      </c>
      <c r="E34" s="11" t="s">
        <v>259</v>
      </c>
      <c r="F34" s="195">
        <v>390</v>
      </c>
      <c r="G34" s="195">
        <v>327</v>
      </c>
      <c r="H34" s="195">
        <v>397</v>
      </c>
      <c r="I34" s="195">
        <v>389</v>
      </c>
      <c r="J34" s="195">
        <v>341</v>
      </c>
      <c r="K34" s="195">
        <v>396</v>
      </c>
      <c r="L34" s="195">
        <v>402</v>
      </c>
      <c r="M34" s="195">
        <v>374</v>
      </c>
      <c r="N34" s="195">
        <v>411</v>
      </c>
      <c r="O34" s="195">
        <v>408</v>
      </c>
      <c r="P34" s="195">
        <v>355</v>
      </c>
      <c r="Q34" s="195">
        <v>692</v>
      </c>
    </row>
    <row r="35" spans="2:17">
      <c r="B35" s="6">
        <v>32</v>
      </c>
      <c r="C35" s="121" t="s">
        <v>6</v>
      </c>
      <c r="D35" s="164" t="s">
        <v>255</v>
      </c>
      <c r="E35" s="11" t="s">
        <v>305</v>
      </c>
      <c r="F35" s="190">
        <v>725</v>
      </c>
      <c r="G35" s="190">
        <v>725</v>
      </c>
      <c r="H35" s="190">
        <v>725</v>
      </c>
      <c r="I35" s="190">
        <v>725</v>
      </c>
      <c r="J35" s="190">
        <v>725</v>
      </c>
      <c r="K35" s="190">
        <v>725</v>
      </c>
      <c r="L35" s="190">
        <v>725</v>
      </c>
      <c r="M35" s="190">
        <v>725</v>
      </c>
      <c r="N35" s="190">
        <v>725</v>
      </c>
      <c r="O35" s="190">
        <v>725</v>
      </c>
      <c r="P35" s="190">
        <v>725</v>
      </c>
      <c r="Q35" s="190">
        <v>685</v>
      </c>
    </row>
    <row r="36" spans="2:17">
      <c r="B36" s="6">
        <v>33</v>
      </c>
      <c r="C36" s="121" t="s">
        <v>84</v>
      </c>
      <c r="D36" s="164" t="s">
        <v>256</v>
      </c>
      <c r="E36" s="11" t="s">
        <v>312</v>
      </c>
      <c r="F36" s="190">
        <v>610</v>
      </c>
      <c r="G36" s="190">
        <v>610</v>
      </c>
      <c r="H36" s="190">
        <v>610</v>
      </c>
      <c r="I36" s="190">
        <v>610</v>
      </c>
      <c r="J36" s="190">
        <v>610</v>
      </c>
      <c r="K36" s="190">
        <v>610</v>
      </c>
      <c r="L36" s="190">
        <v>610</v>
      </c>
      <c r="M36" s="190">
        <v>610</v>
      </c>
      <c r="N36" s="190">
        <v>610</v>
      </c>
      <c r="O36" s="190">
        <v>610</v>
      </c>
      <c r="P36" s="190">
        <v>610</v>
      </c>
      <c r="Q36" s="190">
        <v>610</v>
      </c>
    </row>
    <row r="37" spans="2:17">
      <c r="B37" s="6">
        <v>34</v>
      </c>
      <c r="C37" s="121" t="s">
        <v>86</v>
      </c>
      <c r="D37" s="164" t="s">
        <v>257</v>
      </c>
      <c r="E37" s="11" t="s">
        <v>305</v>
      </c>
      <c r="F37" s="187">
        <v>929.61774604667278</v>
      </c>
      <c r="G37" s="187">
        <v>921.8223663045361</v>
      </c>
      <c r="H37" s="187">
        <v>935.60194511123757</v>
      </c>
      <c r="I37" s="187">
        <v>945.57945012249752</v>
      </c>
      <c r="J37" s="187">
        <v>948.63906555470317</v>
      </c>
      <c r="K37" s="187">
        <v>987.22179464970679</v>
      </c>
      <c r="L37" s="187">
        <v>968.6390408077408</v>
      </c>
      <c r="M37" s="187">
        <v>969.04400009898779</v>
      </c>
      <c r="N37" s="187">
        <v>966.07435224826156</v>
      </c>
      <c r="O37" s="187">
        <v>976.50189314261672</v>
      </c>
      <c r="P37" s="187">
        <v>961.33866217921752</v>
      </c>
      <c r="Q37" s="185">
        <v>600</v>
      </c>
    </row>
    <row r="38" spans="2:17">
      <c r="B38" s="6">
        <v>35</v>
      </c>
      <c r="C38" s="121" t="s">
        <v>96</v>
      </c>
      <c r="D38" s="165" t="s">
        <v>258</v>
      </c>
      <c r="E38" s="172" t="s">
        <v>310</v>
      </c>
      <c r="F38" s="195">
        <v>434</v>
      </c>
      <c r="G38" s="195">
        <v>497</v>
      </c>
      <c r="H38" s="195">
        <v>570</v>
      </c>
      <c r="I38" s="195">
        <v>286</v>
      </c>
      <c r="J38" s="195">
        <v>464</v>
      </c>
      <c r="K38" s="195">
        <v>466</v>
      </c>
      <c r="L38" s="195">
        <v>481</v>
      </c>
      <c r="M38" s="195">
        <v>440</v>
      </c>
      <c r="N38" s="195">
        <v>470</v>
      </c>
      <c r="O38" s="195">
        <v>467</v>
      </c>
      <c r="P38" s="195">
        <v>428</v>
      </c>
      <c r="Q38" s="195">
        <v>573</v>
      </c>
    </row>
    <row r="39" spans="2:17">
      <c r="B39" s="6">
        <v>36</v>
      </c>
      <c r="C39" s="121" t="s">
        <v>89</v>
      </c>
      <c r="D39" s="164" t="s">
        <v>259</v>
      </c>
      <c r="E39" s="11" t="s">
        <v>259</v>
      </c>
      <c r="F39" s="185">
        <v>520</v>
      </c>
      <c r="G39" s="185">
        <v>520</v>
      </c>
      <c r="H39" s="185">
        <v>520</v>
      </c>
      <c r="I39" s="185">
        <v>520</v>
      </c>
      <c r="J39" s="185">
        <v>520</v>
      </c>
      <c r="K39" s="185">
        <v>520</v>
      </c>
      <c r="L39" s="185">
        <v>520</v>
      </c>
      <c r="M39" s="185">
        <v>520</v>
      </c>
      <c r="N39" s="185">
        <v>520</v>
      </c>
      <c r="O39" s="185">
        <v>520</v>
      </c>
      <c r="P39" s="185">
        <v>520</v>
      </c>
      <c r="Q39" s="185">
        <v>520</v>
      </c>
    </row>
    <row r="40" spans="2:17">
      <c r="B40" s="6">
        <v>37</v>
      </c>
      <c r="C40" s="121" t="s">
        <v>92</v>
      </c>
      <c r="D40" s="165" t="s">
        <v>260</v>
      </c>
      <c r="E40" s="172" t="s">
        <v>308</v>
      </c>
      <c r="F40" s="185">
        <v>500</v>
      </c>
      <c r="G40" s="185">
        <v>500</v>
      </c>
      <c r="H40" s="185">
        <v>500</v>
      </c>
      <c r="I40" s="185">
        <v>500</v>
      </c>
      <c r="J40" s="185">
        <v>500</v>
      </c>
      <c r="K40" s="185">
        <v>500</v>
      </c>
      <c r="L40" s="185">
        <v>500</v>
      </c>
      <c r="M40" s="185">
        <v>500</v>
      </c>
      <c r="N40" s="185">
        <v>500</v>
      </c>
      <c r="O40" s="185">
        <v>500</v>
      </c>
      <c r="P40" s="185">
        <v>500</v>
      </c>
      <c r="Q40" s="190">
        <v>500</v>
      </c>
    </row>
    <row r="41" spans="2:17">
      <c r="B41" s="6">
        <v>38</v>
      </c>
      <c r="C41" s="121" t="s">
        <v>108</v>
      </c>
      <c r="D41" s="166" t="s">
        <v>261</v>
      </c>
      <c r="E41" s="173" t="s">
        <v>308</v>
      </c>
      <c r="F41" s="184">
        <v>406.66666666666669</v>
      </c>
      <c r="G41" s="184">
        <v>409.33333333333331</v>
      </c>
      <c r="H41" s="184">
        <v>400</v>
      </c>
      <c r="I41" s="184">
        <v>393.33333333333331</v>
      </c>
      <c r="J41" s="184">
        <v>473.33333333333331</v>
      </c>
      <c r="K41" s="184">
        <v>426.66666666666669</v>
      </c>
      <c r="L41" s="184">
        <v>433.33333333333331</v>
      </c>
      <c r="M41" s="184">
        <v>466.66666666666669</v>
      </c>
      <c r="N41" s="184">
        <v>473.33333333333331</v>
      </c>
      <c r="O41" s="184">
        <v>406.66666666666669</v>
      </c>
      <c r="P41" s="184">
        <v>466.66666666666669</v>
      </c>
      <c r="Q41" s="184">
        <v>500</v>
      </c>
    </row>
    <row r="42" spans="2:17">
      <c r="B42" s="6">
        <v>39</v>
      </c>
      <c r="C42" s="121" t="s">
        <v>112</v>
      </c>
      <c r="D42" s="165" t="s">
        <v>262</v>
      </c>
      <c r="E42" s="172" t="s">
        <v>309</v>
      </c>
      <c r="F42" s="184">
        <v>319.60000000000002</v>
      </c>
      <c r="G42" s="184">
        <v>316.14999999999998</v>
      </c>
      <c r="H42" s="186"/>
      <c r="I42" s="184">
        <v>379.24</v>
      </c>
      <c r="J42" s="184">
        <v>429.65</v>
      </c>
      <c r="K42" s="184">
        <v>503.84</v>
      </c>
      <c r="L42" s="184">
        <v>543.69000000000005</v>
      </c>
      <c r="M42" s="184">
        <v>512.4</v>
      </c>
      <c r="N42" s="184">
        <v>540.5</v>
      </c>
      <c r="O42" s="184">
        <v>540.20000000000005</v>
      </c>
      <c r="P42" s="184">
        <v>352.46665999999999</v>
      </c>
      <c r="Q42" s="185">
        <v>489</v>
      </c>
    </row>
    <row r="43" spans="2:17">
      <c r="B43" s="6">
        <v>40</v>
      </c>
      <c r="C43" s="122" t="s">
        <v>136</v>
      </c>
      <c r="D43" s="168" t="s">
        <v>249</v>
      </c>
      <c r="E43" s="175" t="s">
        <v>307</v>
      </c>
      <c r="F43" s="195">
        <v>480</v>
      </c>
      <c r="G43" s="195">
        <v>480</v>
      </c>
      <c r="H43" s="195">
        <v>480</v>
      </c>
      <c r="I43" s="195">
        <v>480</v>
      </c>
      <c r="J43" s="195">
        <v>480</v>
      </c>
      <c r="K43" s="195">
        <v>480</v>
      </c>
      <c r="L43" s="195">
        <v>480</v>
      </c>
      <c r="M43" s="195">
        <v>480</v>
      </c>
      <c r="N43" s="195">
        <v>480</v>
      </c>
      <c r="O43" s="195">
        <v>480</v>
      </c>
      <c r="P43" s="195">
        <v>480</v>
      </c>
      <c r="Q43" s="190">
        <v>480</v>
      </c>
    </row>
    <row r="44" spans="2:17">
      <c r="B44" s="6">
        <v>41</v>
      </c>
      <c r="C44" s="121" t="s">
        <v>1</v>
      </c>
      <c r="D44" s="164" t="s">
        <v>263</v>
      </c>
      <c r="E44" s="11" t="s">
        <v>312</v>
      </c>
      <c r="F44" s="185">
        <v>420</v>
      </c>
      <c r="G44" s="185">
        <v>420</v>
      </c>
      <c r="H44" s="185">
        <v>420</v>
      </c>
      <c r="I44" s="185">
        <v>420</v>
      </c>
      <c r="J44" s="185">
        <v>420</v>
      </c>
      <c r="K44" s="185">
        <v>420</v>
      </c>
      <c r="L44" s="190">
        <v>420</v>
      </c>
      <c r="M44" s="190">
        <v>420</v>
      </c>
      <c r="N44" s="190">
        <v>420</v>
      </c>
      <c r="O44" s="190">
        <v>420</v>
      </c>
      <c r="P44" s="190">
        <v>420</v>
      </c>
      <c r="Q44" s="190">
        <v>420</v>
      </c>
    </row>
    <row r="45" spans="2:17">
      <c r="B45" s="6">
        <v>42</v>
      </c>
      <c r="C45" s="36" t="s">
        <v>10</v>
      </c>
      <c r="D45" s="164" t="s">
        <v>264</v>
      </c>
      <c r="E45" s="11" t="s">
        <v>305</v>
      </c>
      <c r="F45" s="195">
        <v>331</v>
      </c>
      <c r="G45" s="195">
        <v>350</v>
      </c>
      <c r="H45" s="195">
        <v>385</v>
      </c>
      <c r="I45" s="195">
        <v>370</v>
      </c>
      <c r="J45" s="195">
        <v>371</v>
      </c>
      <c r="K45" s="195">
        <v>382</v>
      </c>
      <c r="L45" s="195">
        <v>386</v>
      </c>
      <c r="M45" s="195">
        <v>390</v>
      </c>
      <c r="N45" s="195">
        <v>393</v>
      </c>
      <c r="O45" s="195">
        <v>391</v>
      </c>
      <c r="P45" s="195">
        <v>396</v>
      </c>
      <c r="Q45" s="195">
        <v>393</v>
      </c>
    </row>
    <row r="46" spans="2:17">
      <c r="B46" s="6">
        <v>43</v>
      </c>
      <c r="C46" s="121" t="s">
        <v>106</v>
      </c>
      <c r="D46" s="165" t="s">
        <v>475</v>
      </c>
      <c r="E46" s="172" t="s">
        <v>312</v>
      </c>
      <c r="F46" s="195">
        <v>450</v>
      </c>
      <c r="G46" s="195">
        <v>450</v>
      </c>
      <c r="H46" s="195">
        <v>480</v>
      </c>
      <c r="I46" s="195">
        <v>480</v>
      </c>
      <c r="J46" s="195">
        <v>480</v>
      </c>
      <c r="K46" s="195">
        <v>490</v>
      </c>
      <c r="L46" s="195">
        <v>480</v>
      </c>
      <c r="M46" s="195">
        <v>470</v>
      </c>
      <c r="N46" s="195">
        <v>440</v>
      </c>
      <c r="O46" s="195">
        <v>440</v>
      </c>
      <c r="P46" s="195">
        <v>380</v>
      </c>
      <c r="Q46" s="195">
        <v>380</v>
      </c>
    </row>
    <row r="47" spans="2:17">
      <c r="B47" s="6">
        <v>44</v>
      </c>
      <c r="C47" s="36" t="s">
        <v>120</v>
      </c>
      <c r="D47" s="166" t="s">
        <v>265</v>
      </c>
      <c r="E47" s="173" t="s">
        <v>304</v>
      </c>
      <c r="F47" s="185">
        <v>380</v>
      </c>
      <c r="G47" s="185">
        <v>380</v>
      </c>
      <c r="H47" s="185">
        <v>380</v>
      </c>
      <c r="I47" s="185">
        <v>380</v>
      </c>
      <c r="J47" s="185">
        <v>380</v>
      </c>
      <c r="K47" s="185">
        <v>380</v>
      </c>
      <c r="L47" s="185">
        <v>380</v>
      </c>
      <c r="M47" s="185">
        <v>380</v>
      </c>
      <c r="N47" s="185">
        <v>380</v>
      </c>
      <c r="O47" s="185">
        <v>380</v>
      </c>
      <c r="P47" s="185">
        <v>380</v>
      </c>
      <c r="Q47" s="185">
        <v>380</v>
      </c>
    </row>
    <row r="48" spans="2:17">
      <c r="B48" s="6">
        <v>45</v>
      </c>
      <c r="C48" s="121" t="s">
        <v>198</v>
      </c>
      <c r="D48" s="164" t="s">
        <v>266</v>
      </c>
      <c r="E48" s="11" t="s">
        <v>309</v>
      </c>
      <c r="F48" s="195">
        <v>461</v>
      </c>
      <c r="G48" s="195">
        <v>465</v>
      </c>
      <c r="H48" s="195">
        <v>471</v>
      </c>
      <c r="I48" s="195">
        <v>412</v>
      </c>
      <c r="J48" s="195">
        <v>417</v>
      </c>
      <c r="K48" s="195">
        <v>432</v>
      </c>
      <c r="L48" s="195">
        <v>425</v>
      </c>
      <c r="M48" s="195">
        <v>439</v>
      </c>
      <c r="N48" s="195">
        <v>421</v>
      </c>
      <c r="O48" s="195">
        <v>372</v>
      </c>
      <c r="P48" s="195">
        <v>341</v>
      </c>
      <c r="Q48" s="190">
        <v>374</v>
      </c>
    </row>
    <row r="49" spans="2:17">
      <c r="B49" s="6">
        <v>46</v>
      </c>
      <c r="C49" s="36" t="s">
        <v>105</v>
      </c>
      <c r="D49" s="166" t="s">
        <v>267</v>
      </c>
      <c r="E49" s="173" t="s">
        <v>308</v>
      </c>
      <c r="F49" s="195">
        <v>180</v>
      </c>
      <c r="G49" s="195">
        <v>180</v>
      </c>
      <c r="H49" s="195">
        <v>351</v>
      </c>
      <c r="I49" s="195">
        <v>334</v>
      </c>
      <c r="J49" s="195">
        <v>298</v>
      </c>
      <c r="K49" s="195">
        <v>321</v>
      </c>
      <c r="L49" s="195">
        <v>320</v>
      </c>
      <c r="M49" s="195">
        <v>319</v>
      </c>
      <c r="N49" s="195">
        <v>300</v>
      </c>
      <c r="O49" s="195">
        <v>280</v>
      </c>
      <c r="P49" s="195">
        <v>281</v>
      </c>
      <c r="Q49" s="185">
        <v>350</v>
      </c>
    </row>
    <row r="50" spans="2:17">
      <c r="B50" s="6">
        <v>47</v>
      </c>
      <c r="C50" s="36" t="s">
        <v>94</v>
      </c>
      <c r="D50" s="164" t="s">
        <v>268</v>
      </c>
      <c r="E50" s="11" t="s">
        <v>308</v>
      </c>
      <c r="F50" s="184">
        <v>242.92207792207793</v>
      </c>
      <c r="G50" s="184">
        <v>213.05194805194805</v>
      </c>
      <c r="H50" s="184">
        <v>198.96103896103895</v>
      </c>
      <c r="I50" s="184">
        <v>208.83116883116884</v>
      </c>
      <c r="J50" s="184">
        <v>188.18181818181819</v>
      </c>
      <c r="K50" s="184">
        <v>189.09090909090909</v>
      </c>
      <c r="L50" s="184">
        <v>161.42857142857142</v>
      </c>
      <c r="M50" s="184">
        <v>89.870129870129873</v>
      </c>
      <c r="N50" s="184">
        <v>320.77922077922079</v>
      </c>
      <c r="O50" s="184">
        <v>324.6753246753247</v>
      </c>
      <c r="P50" s="189"/>
      <c r="Q50" s="184">
        <v>331.16883116883116</v>
      </c>
    </row>
    <row r="51" spans="2:17">
      <c r="B51" s="6">
        <v>48</v>
      </c>
      <c r="C51" s="121" t="s">
        <v>101</v>
      </c>
      <c r="D51" s="165" t="s">
        <v>269</v>
      </c>
      <c r="E51" s="172" t="s">
        <v>304</v>
      </c>
      <c r="F51" s="195">
        <v>292</v>
      </c>
      <c r="G51" s="195">
        <v>286</v>
      </c>
      <c r="H51" s="195">
        <v>307</v>
      </c>
      <c r="I51" s="195">
        <v>291</v>
      </c>
      <c r="J51" s="195">
        <v>291</v>
      </c>
      <c r="K51" s="195">
        <v>288</v>
      </c>
      <c r="L51" s="195">
        <v>318</v>
      </c>
      <c r="M51" s="195">
        <v>291</v>
      </c>
      <c r="N51" s="195">
        <v>325</v>
      </c>
      <c r="O51" s="195">
        <v>300</v>
      </c>
      <c r="P51" s="195">
        <v>340</v>
      </c>
      <c r="Q51" s="195">
        <v>327</v>
      </c>
    </row>
    <row r="52" spans="2:17">
      <c r="B52" s="6">
        <v>49</v>
      </c>
      <c r="C52" s="121" t="s">
        <v>109</v>
      </c>
      <c r="D52" s="166" t="s">
        <v>270</v>
      </c>
      <c r="E52" s="173" t="s">
        <v>309</v>
      </c>
      <c r="F52" s="185">
        <v>320</v>
      </c>
      <c r="G52" s="185">
        <v>320</v>
      </c>
      <c r="H52" s="185">
        <v>320</v>
      </c>
      <c r="I52" s="185">
        <v>320</v>
      </c>
      <c r="J52" s="185">
        <v>320</v>
      </c>
      <c r="K52" s="185">
        <v>320</v>
      </c>
      <c r="L52" s="185">
        <v>320</v>
      </c>
      <c r="M52" s="185">
        <v>320</v>
      </c>
      <c r="N52" s="185">
        <v>320</v>
      </c>
      <c r="O52" s="185">
        <v>320</v>
      </c>
      <c r="P52" s="185">
        <v>320</v>
      </c>
      <c r="Q52" s="190">
        <v>320</v>
      </c>
    </row>
    <row r="53" spans="2:17">
      <c r="B53" s="6">
        <v>50</v>
      </c>
      <c r="C53" s="121" t="s">
        <v>97</v>
      </c>
      <c r="D53" s="164" t="s">
        <v>271</v>
      </c>
      <c r="E53" s="11" t="s">
        <v>312</v>
      </c>
      <c r="F53" s="190">
        <v>301</v>
      </c>
      <c r="G53" s="190">
        <v>301</v>
      </c>
      <c r="H53" s="190">
        <v>301</v>
      </c>
      <c r="I53" s="190">
        <v>301</v>
      </c>
      <c r="J53" s="190">
        <v>301</v>
      </c>
      <c r="K53" s="190">
        <v>301</v>
      </c>
      <c r="L53" s="190">
        <v>301</v>
      </c>
      <c r="M53" s="190">
        <v>301</v>
      </c>
      <c r="N53" s="190">
        <v>301</v>
      </c>
      <c r="O53" s="190">
        <v>301</v>
      </c>
      <c r="P53" s="190">
        <v>301</v>
      </c>
      <c r="Q53" s="190">
        <v>301</v>
      </c>
    </row>
    <row r="54" spans="2:17">
      <c r="B54" s="6">
        <v>51</v>
      </c>
      <c r="C54" s="36" t="s">
        <v>148</v>
      </c>
      <c r="D54" s="165" t="s">
        <v>476</v>
      </c>
      <c r="E54" s="172" t="s">
        <v>314</v>
      </c>
      <c r="F54" s="185">
        <v>300</v>
      </c>
      <c r="G54" s="185">
        <v>300</v>
      </c>
      <c r="H54" s="185">
        <v>300</v>
      </c>
      <c r="I54" s="185">
        <v>300</v>
      </c>
      <c r="J54" s="185">
        <v>300</v>
      </c>
      <c r="K54" s="185">
        <v>300</v>
      </c>
      <c r="L54" s="185">
        <v>300</v>
      </c>
      <c r="M54" s="185">
        <v>300</v>
      </c>
      <c r="N54" s="185">
        <v>300</v>
      </c>
      <c r="O54" s="185">
        <v>300</v>
      </c>
      <c r="P54" s="185">
        <v>300</v>
      </c>
      <c r="Q54" s="185">
        <v>300</v>
      </c>
    </row>
    <row r="55" spans="2:17">
      <c r="B55" s="6">
        <v>52</v>
      </c>
      <c r="C55" s="121" t="s">
        <v>114</v>
      </c>
      <c r="D55" s="164" t="s">
        <v>273</v>
      </c>
      <c r="E55" s="11" t="s">
        <v>315</v>
      </c>
      <c r="F55" s="187">
        <v>147.12643678160919</v>
      </c>
      <c r="G55" s="187">
        <v>157.7847356321839</v>
      </c>
      <c r="H55" s="187">
        <v>151.30616091954022</v>
      </c>
      <c r="I55" s="187">
        <v>153.81399999999999</v>
      </c>
      <c r="J55" s="187">
        <v>153.60501149425286</v>
      </c>
      <c r="K55" s="187">
        <v>161.33751724137932</v>
      </c>
      <c r="L55" s="187">
        <v>171.15988505747126</v>
      </c>
      <c r="M55" s="187">
        <v>167.81609195402299</v>
      </c>
      <c r="N55" s="187">
        <v>168.86102298850574</v>
      </c>
      <c r="O55" s="187">
        <v>178.05642528735632</v>
      </c>
      <c r="P55" s="187">
        <v>169.48797701149425</v>
      </c>
      <c r="Q55" s="185">
        <v>253</v>
      </c>
    </row>
    <row r="56" spans="2:17">
      <c r="B56" s="6">
        <v>53</v>
      </c>
      <c r="C56" s="121" t="s">
        <v>103</v>
      </c>
      <c r="D56" s="164" t="s">
        <v>254</v>
      </c>
      <c r="E56" s="11" t="s">
        <v>302</v>
      </c>
      <c r="F56" s="184">
        <v>294.91250000000002</v>
      </c>
      <c r="G56" s="184">
        <v>291.92500000000001</v>
      </c>
      <c r="H56" s="184">
        <v>240.36250000000001</v>
      </c>
      <c r="I56" s="184">
        <v>266.9375</v>
      </c>
      <c r="J56" s="184">
        <v>268.3</v>
      </c>
      <c r="K56" s="184">
        <v>249.3</v>
      </c>
      <c r="L56" s="184">
        <v>267.42500000000001</v>
      </c>
      <c r="M56" s="184">
        <v>270.17500000000001</v>
      </c>
      <c r="N56" s="184">
        <v>268.05</v>
      </c>
      <c r="O56" s="184">
        <v>277.36250000000001</v>
      </c>
      <c r="P56" s="184">
        <v>284</v>
      </c>
      <c r="Q56" s="190">
        <v>250</v>
      </c>
    </row>
    <row r="57" spans="2:17">
      <c r="B57" s="6">
        <v>54</v>
      </c>
      <c r="C57" s="121" t="s">
        <v>107</v>
      </c>
      <c r="D57" s="164" t="s">
        <v>274</v>
      </c>
      <c r="E57" s="11" t="s">
        <v>316</v>
      </c>
      <c r="F57" s="185">
        <v>250</v>
      </c>
      <c r="G57" s="185">
        <v>250</v>
      </c>
      <c r="H57" s="185">
        <v>250</v>
      </c>
      <c r="I57" s="185">
        <v>250</v>
      </c>
      <c r="J57" s="185">
        <v>250</v>
      </c>
      <c r="K57" s="185">
        <v>250</v>
      </c>
      <c r="L57" s="185">
        <v>250</v>
      </c>
      <c r="M57" s="185">
        <v>250</v>
      </c>
      <c r="N57" s="185">
        <v>250</v>
      </c>
      <c r="O57" s="185">
        <v>250</v>
      </c>
      <c r="P57" s="185">
        <v>250</v>
      </c>
      <c r="Q57" s="190">
        <v>250</v>
      </c>
    </row>
    <row r="58" spans="2:17">
      <c r="B58" s="6">
        <v>55</v>
      </c>
      <c r="C58" s="36" t="s">
        <v>137</v>
      </c>
      <c r="D58" s="165" t="s">
        <v>275</v>
      </c>
      <c r="E58" s="172" t="s">
        <v>308</v>
      </c>
      <c r="F58" s="196">
        <v>357.14285714285717</v>
      </c>
      <c r="G58" s="196">
        <v>357.14285714285717</v>
      </c>
      <c r="H58" s="196">
        <v>357.14285714285717</v>
      </c>
      <c r="I58" s="196">
        <v>357.14285714285717</v>
      </c>
      <c r="J58" s="194"/>
      <c r="K58" s="194"/>
      <c r="L58" s="194"/>
      <c r="M58" s="194"/>
      <c r="N58" s="194"/>
      <c r="O58" s="194"/>
      <c r="P58" s="194"/>
      <c r="Q58" s="195">
        <v>250</v>
      </c>
    </row>
    <row r="59" spans="2:17">
      <c r="B59" s="6">
        <v>56</v>
      </c>
      <c r="C59" s="36" t="s">
        <v>127</v>
      </c>
      <c r="D59" s="165" t="s">
        <v>276</v>
      </c>
      <c r="E59" s="172" t="s">
        <v>313</v>
      </c>
      <c r="F59" s="195">
        <v>216</v>
      </c>
      <c r="G59" s="195">
        <v>202</v>
      </c>
      <c r="H59" s="195">
        <v>218</v>
      </c>
      <c r="I59" s="195">
        <v>165</v>
      </c>
      <c r="J59" s="195">
        <v>242</v>
      </c>
      <c r="K59" s="195">
        <v>221</v>
      </c>
      <c r="L59" s="195">
        <v>265</v>
      </c>
      <c r="M59" s="195">
        <v>197</v>
      </c>
      <c r="N59" s="195">
        <v>261</v>
      </c>
      <c r="O59" s="195">
        <v>213</v>
      </c>
      <c r="P59" s="195">
        <v>309</v>
      </c>
      <c r="Q59" s="185">
        <v>242</v>
      </c>
    </row>
    <row r="60" spans="2:17">
      <c r="B60" s="6">
        <v>57</v>
      </c>
      <c r="C60" s="121" t="s">
        <v>122</v>
      </c>
      <c r="D60" s="164" t="s">
        <v>253</v>
      </c>
      <c r="E60" s="11" t="s">
        <v>313</v>
      </c>
      <c r="F60" s="184">
        <v>247.44143703703705</v>
      </c>
      <c r="G60" s="184">
        <v>247.44143703703705</v>
      </c>
      <c r="H60" s="184">
        <v>263.87241481481482</v>
      </c>
      <c r="I60" s="184">
        <v>230.23601481481481</v>
      </c>
      <c r="J60" s="184">
        <v>214.24274814814814</v>
      </c>
      <c r="K60" s="184">
        <v>249.46158518518519</v>
      </c>
      <c r="L60" s="184">
        <v>207.91268148148148</v>
      </c>
      <c r="M60" s="184">
        <v>159.59611851851852</v>
      </c>
      <c r="N60" s="184">
        <v>240.4043111111111</v>
      </c>
      <c r="O60" s="184">
        <v>254.68046666666666</v>
      </c>
      <c r="P60" s="184">
        <v>318.85777777777776</v>
      </c>
      <c r="Q60" s="184">
        <v>233.5020074074074</v>
      </c>
    </row>
    <row r="61" spans="2:17">
      <c r="B61" s="6">
        <v>58</v>
      </c>
      <c r="C61" s="121" t="s">
        <v>147</v>
      </c>
      <c r="D61" s="164" t="s">
        <v>277</v>
      </c>
      <c r="E61" s="11" t="s">
        <v>315</v>
      </c>
      <c r="F61" s="187">
        <v>134.58954022988505</v>
      </c>
      <c r="G61" s="187">
        <v>112.8735632183908</v>
      </c>
      <c r="H61" s="187">
        <v>121.37931034482759</v>
      </c>
      <c r="I61" s="187">
        <v>128.73563218390805</v>
      </c>
      <c r="J61" s="187">
        <v>117.47126436781609</v>
      </c>
      <c r="K61" s="187">
        <v>121.37931034482759</v>
      </c>
      <c r="L61" s="187">
        <v>151.60919540229884</v>
      </c>
      <c r="M61" s="187">
        <v>117.47126436781609</v>
      </c>
      <c r="N61" s="187">
        <v>126.43678160919541</v>
      </c>
      <c r="O61" s="187">
        <v>118.27586206896552</v>
      </c>
      <c r="P61" s="187">
        <v>120.68965517241379</v>
      </c>
      <c r="Q61" s="190">
        <v>230</v>
      </c>
    </row>
    <row r="62" spans="2:17">
      <c r="B62" s="6">
        <v>59</v>
      </c>
      <c r="C62" s="121" t="s">
        <v>100</v>
      </c>
      <c r="D62" s="164" t="s">
        <v>253</v>
      </c>
      <c r="E62" s="11" t="s">
        <v>312</v>
      </c>
      <c r="F62" s="195">
        <v>209</v>
      </c>
      <c r="G62" s="195">
        <v>214</v>
      </c>
      <c r="H62" s="195">
        <v>221</v>
      </c>
      <c r="I62" s="195">
        <v>216</v>
      </c>
      <c r="J62" s="195">
        <v>211</v>
      </c>
      <c r="K62" s="195">
        <v>205</v>
      </c>
      <c r="L62" s="195">
        <v>213</v>
      </c>
      <c r="M62" s="195">
        <v>219</v>
      </c>
      <c r="N62" s="195">
        <v>215</v>
      </c>
      <c r="O62" s="195">
        <v>224</v>
      </c>
      <c r="P62" s="195">
        <v>217</v>
      </c>
      <c r="Q62" s="190">
        <v>216</v>
      </c>
    </row>
    <row r="63" spans="2:17">
      <c r="B63" s="6">
        <v>60</v>
      </c>
      <c r="C63" s="36" t="s">
        <v>220</v>
      </c>
      <c r="D63" s="36" t="s">
        <v>324</v>
      </c>
      <c r="E63" s="172" t="s">
        <v>311</v>
      </c>
      <c r="F63" s="195">
        <v>160</v>
      </c>
      <c r="G63" s="195">
        <v>160</v>
      </c>
      <c r="H63" s="195">
        <v>165</v>
      </c>
      <c r="I63" s="195">
        <v>168</v>
      </c>
      <c r="J63" s="195">
        <v>168</v>
      </c>
      <c r="K63" s="195">
        <v>175</v>
      </c>
      <c r="L63" s="195">
        <v>175</v>
      </c>
      <c r="M63" s="195">
        <v>178</v>
      </c>
      <c r="N63" s="195">
        <v>178</v>
      </c>
      <c r="O63" s="195">
        <v>180</v>
      </c>
      <c r="P63" s="195">
        <v>180</v>
      </c>
      <c r="Q63" s="195">
        <v>182</v>
      </c>
    </row>
    <row r="64" spans="2:17">
      <c r="B64" s="6">
        <v>61</v>
      </c>
      <c r="C64" s="122" t="s">
        <v>221</v>
      </c>
      <c r="D64" s="168" t="s">
        <v>278</v>
      </c>
      <c r="E64" s="175" t="s">
        <v>308</v>
      </c>
      <c r="F64" s="185">
        <v>180</v>
      </c>
      <c r="G64" s="185">
        <v>180</v>
      </c>
      <c r="H64" s="185">
        <v>180</v>
      </c>
      <c r="I64" s="185">
        <v>180</v>
      </c>
      <c r="J64" s="185">
        <v>180</v>
      </c>
      <c r="K64" s="185">
        <v>180</v>
      </c>
      <c r="L64" s="185">
        <v>180</v>
      </c>
      <c r="M64" s="185">
        <v>180</v>
      </c>
      <c r="N64" s="185">
        <v>180</v>
      </c>
      <c r="O64" s="185">
        <v>180</v>
      </c>
      <c r="P64" s="185">
        <v>180</v>
      </c>
      <c r="Q64" s="190">
        <v>180</v>
      </c>
    </row>
    <row r="65" spans="2:17">
      <c r="B65" s="6">
        <v>62</v>
      </c>
      <c r="C65" s="121" t="s">
        <v>115</v>
      </c>
      <c r="D65" s="164" t="s">
        <v>279</v>
      </c>
      <c r="E65" s="11" t="s">
        <v>312</v>
      </c>
      <c r="F65" s="187">
        <v>76.190261904761911</v>
      </c>
      <c r="G65" s="187">
        <v>67.099404761904765</v>
      </c>
      <c r="H65" s="187">
        <v>85.172964285714286</v>
      </c>
      <c r="I65" s="189"/>
      <c r="J65" s="189"/>
      <c r="K65" s="189"/>
      <c r="L65" s="189"/>
      <c r="M65" s="189"/>
      <c r="N65" s="189"/>
      <c r="O65" s="189"/>
      <c r="P65" s="189"/>
      <c r="Q65" s="190">
        <v>174</v>
      </c>
    </row>
    <row r="66" spans="2:17">
      <c r="B66" s="6">
        <v>63</v>
      </c>
      <c r="C66" s="121" t="s">
        <v>3</v>
      </c>
      <c r="D66" s="164" t="s">
        <v>272</v>
      </c>
      <c r="E66" s="11" t="s">
        <v>308</v>
      </c>
      <c r="F66" s="185">
        <v>165</v>
      </c>
      <c r="G66" s="185">
        <v>165</v>
      </c>
      <c r="H66" s="185">
        <v>165</v>
      </c>
      <c r="I66" s="185">
        <v>165</v>
      </c>
      <c r="J66" s="185">
        <v>165</v>
      </c>
      <c r="K66" s="185">
        <v>165</v>
      </c>
      <c r="L66" s="185">
        <v>165</v>
      </c>
      <c r="M66" s="185">
        <v>165</v>
      </c>
      <c r="N66" s="185">
        <v>165</v>
      </c>
      <c r="O66" s="185">
        <v>165</v>
      </c>
      <c r="P66" s="185">
        <v>165</v>
      </c>
      <c r="Q66" s="185">
        <v>165</v>
      </c>
    </row>
    <row r="67" spans="2:17">
      <c r="B67" s="6">
        <v>64</v>
      </c>
      <c r="C67" s="121" t="s">
        <v>110</v>
      </c>
      <c r="D67" s="164" t="s">
        <v>280</v>
      </c>
      <c r="E67" s="11" t="s">
        <v>312</v>
      </c>
      <c r="F67" s="187">
        <v>127.46769047619047</v>
      </c>
      <c r="G67" s="187">
        <v>126.19069047619048</v>
      </c>
      <c r="H67" s="187">
        <v>133.22510714285715</v>
      </c>
      <c r="I67" s="187">
        <v>140.31407142857142</v>
      </c>
      <c r="J67" s="187">
        <v>136.03896428571429</v>
      </c>
      <c r="K67" s="187">
        <v>119.96775</v>
      </c>
      <c r="L67" s="187">
        <v>128.67986904761904</v>
      </c>
      <c r="M67" s="187">
        <v>110.33561904761905</v>
      </c>
      <c r="N67" s="187">
        <v>124.64285714285714</v>
      </c>
      <c r="O67" s="187">
        <v>126.9047619047619</v>
      </c>
      <c r="P67" s="187">
        <v>120.89285714285714</v>
      </c>
      <c r="Q67" s="187">
        <v>161.3095238095238</v>
      </c>
    </row>
    <row r="68" spans="2:17">
      <c r="B68" s="6">
        <v>65</v>
      </c>
      <c r="C68" s="121" t="s">
        <v>133</v>
      </c>
      <c r="D68" s="169" t="s">
        <v>281</v>
      </c>
      <c r="E68" s="176" t="s">
        <v>308</v>
      </c>
      <c r="F68" s="185">
        <v>160</v>
      </c>
      <c r="G68" s="185">
        <v>160</v>
      </c>
      <c r="H68" s="185">
        <v>160</v>
      </c>
      <c r="I68" s="185">
        <v>160</v>
      </c>
      <c r="J68" s="185">
        <v>160</v>
      </c>
      <c r="K68" s="185">
        <v>160</v>
      </c>
      <c r="L68" s="185">
        <v>160</v>
      </c>
      <c r="M68" s="185">
        <v>160</v>
      </c>
      <c r="N68" s="185">
        <v>160</v>
      </c>
      <c r="O68" s="185">
        <v>160</v>
      </c>
      <c r="P68" s="185">
        <v>160</v>
      </c>
      <c r="Q68" s="190">
        <v>160</v>
      </c>
    </row>
    <row r="69" spans="2:17">
      <c r="B69" s="6">
        <v>66</v>
      </c>
      <c r="C69" s="36" t="s">
        <v>222</v>
      </c>
      <c r="D69" s="165" t="s">
        <v>282</v>
      </c>
      <c r="E69" s="172" t="s">
        <v>317</v>
      </c>
      <c r="F69" s="185">
        <v>0</v>
      </c>
      <c r="G69" s="185">
        <v>0</v>
      </c>
      <c r="H69" s="185">
        <v>0</v>
      </c>
      <c r="I69" s="185">
        <v>0</v>
      </c>
      <c r="J69" s="185">
        <v>0</v>
      </c>
      <c r="K69" s="185">
        <v>0</v>
      </c>
      <c r="L69" s="185">
        <v>0</v>
      </c>
      <c r="M69" s="185">
        <v>0</v>
      </c>
      <c r="N69" s="185">
        <v>0</v>
      </c>
      <c r="O69" s="185">
        <v>150</v>
      </c>
      <c r="P69" s="185">
        <v>150</v>
      </c>
      <c r="Q69" s="185">
        <v>150</v>
      </c>
    </row>
    <row r="70" spans="2:17">
      <c r="B70" s="6">
        <v>67</v>
      </c>
      <c r="C70" s="121" t="s">
        <v>117</v>
      </c>
      <c r="D70" s="165" t="s">
        <v>283</v>
      </c>
      <c r="E70" s="172" t="s">
        <v>304</v>
      </c>
      <c r="F70" s="185">
        <v>146</v>
      </c>
      <c r="G70" s="185">
        <v>146</v>
      </c>
      <c r="H70" s="185">
        <v>146</v>
      </c>
      <c r="I70" s="185">
        <v>146</v>
      </c>
      <c r="J70" s="185">
        <v>146</v>
      </c>
      <c r="K70" s="185">
        <v>146</v>
      </c>
      <c r="L70" s="185">
        <v>146</v>
      </c>
      <c r="M70" s="185">
        <v>146</v>
      </c>
      <c r="N70" s="185">
        <v>146</v>
      </c>
      <c r="O70" s="185">
        <v>146</v>
      </c>
      <c r="P70" s="185">
        <v>146</v>
      </c>
      <c r="Q70" s="185">
        <v>146</v>
      </c>
    </row>
    <row r="71" spans="2:17">
      <c r="B71" s="6">
        <v>68</v>
      </c>
      <c r="C71" s="36" t="s">
        <v>125</v>
      </c>
      <c r="D71" s="168" t="s">
        <v>284</v>
      </c>
      <c r="E71" s="175" t="s">
        <v>315</v>
      </c>
      <c r="F71" s="187">
        <v>143.15568965517241</v>
      </c>
      <c r="G71" s="187">
        <v>143.15568965517241</v>
      </c>
      <c r="H71" s="187">
        <v>143.15568965517241</v>
      </c>
      <c r="I71" s="187">
        <v>143.15568965517241</v>
      </c>
      <c r="J71" s="187">
        <v>143.15568965517241</v>
      </c>
      <c r="K71" s="187">
        <v>143.15568965517241</v>
      </c>
      <c r="L71" s="187">
        <v>143.15568965517241</v>
      </c>
      <c r="M71" s="187">
        <v>143.15568965517241</v>
      </c>
      <c r="N71" s="187">
        <v>143.15568965517241</v>
      </c>
      <c r="O71" s="187">
        <v>143.15568965517241</v>
      </c>
      <c r="P71" s="187">
        <v>143.15568965517241</v>
      </c>
      <c r="Q71" s="184">
        <v>143.15568965517241</v>
      </c>
    </row>
    <row r="72" spans="2:17">
      <c r="B72" s="6">
        <v>69</v>
      </c>
      <c r="C72" s="124" t="s">
        <v>116</v>
      </c>
      <c r="D72" s="165" t="s">
        <v>477</v>
      </c>
      <c r="E72" s="172" t="s">
        <v>306</v>
      </c>
      <c r="F72" s="187">
        <v>165.42857142857142</v>
      </c>
      <c r="G72" s="187">
        <v>150.07142857142858</v>
      </c>
      <c r="H72" s="187">
        <v>140.57142857142858</v>
      </c>
      <c r="I72" s="187">
        <v>137.57142857142858</v>
      </c>
      <c r="J72" s="187">
        <v>143.42857142857142</v>
      </c>
      <c r="K72" s="187">
        <v>154.57142857142858</v>
      </c>
      <c r="L72" s="187">
        <v>170.57142857142858</v>
      </c>
      <c r="M72" s="187">
        <v>165</v>
      </c>
      <c r="N72" s="187">
        <v>162.71428571428572</v>
      </c>
      <c r="O72" s="187">
        <v>163.85714285714286</v>
      </c>
      <c r="P72" s="187">
        <v>166.14285714285714</v>
      </c>
      <c r="Q72" s="190">
        <v>122</v>
      </c>
    </row>
    <row r="73" spans="2:17">
      <c r="B73" s="6">
        <v>70</v>
      </c>
      <c r="C73" s="121" t="s">
        <v>113</v>
      </c>
      <c r="D73" s="165" t="s">
        <v>285</v>
      </c>
      <c r="E73" s="172" t="s">
        <v>303</v>
      </c>
      <c r="F73" s="184">
        <v>100.36363076923077</v>
      </c>
      <c r="G73" s="184">
        <v>94.545452307692301</v>
      </c>
      <c r="H73" s="184">
        <v>107.63636923076923</v>
      </c>
      <c r="I73" s="184">
        <v>95.272726153846151</v>
      </c>
      <c r="J73" s="184">
        <v>97.790215384615379</v>
      </c>
      <c r="K73" s="184">
        <v>111.27272615384615</v>
      </c>
      <c r="L73" s="184">
        <v>91.636369230769233</v>
      </c>
      <c r="M73" s="184">
        <v>104</v>
      </c>
      <c r="N73" s="184">
        <v>114.90909538461538</v>
      </c>
      <c r="O73" s="184">
        <v>95.272726153846151</v>
      </c>
      <c r="P73" s="184">
        <v>109.6</v>
      </c>
      <c r="Q73" s="184">
        <v>120.8</v>
      </c>
    </row>
    <row r="74" spans="2:17">
      <c r="B74" s="6">
        <v>71</v>
      </c>
      <c r="C74" s="36" t="s">
        <v>223</v>
      </c>
      <c r="D74" s="165" t="s">
        <v>327</v>
      </c>
      <c r="E74" s="172" t="s">
        <v>317</v>
      </c>
      <c r="F74" s="186"/>
      <c r="G74" s="186"/>
      <c r="H74" s="186"/>
      <c r="I74" s="186"/>
      <c r="J74" s="186"/>
      <c r="K74" s="186"/>
      <c r="L74" s="186"/>
      <c r="M74" s="186"/>
      <c r="N74" s="186"/>
      <c r="O74" s="186"/>
      <c r="P74" s="186"/>
      <c r="Q74" s="185">
        <v>120</v>
      </c>
    </row>
    <row r="75" spans="2:17">
      <c r="B75" s="6">
        <v>72</v>
      </c>
      <c r="C75" s="36" t="s">
        <v>224</v>
      </c>
      <c r="D75" s="36" t="s">
        <v>325</v>
      </c>
      <c r="E75" s="172" t="s">
        <v>302</v>
      </c>
      <c r="F75" s="185">
        <v>94</v>
      </c>
      <c r="G75" s="185">
        <v>94</v>
      </c>
      <c r="H75" s="185">
        <v>94</v>
      </c>
      <c r="I75" s="185">
        <v>94</v>
      </c>
      <c r="J75" s="185">
        <v>94</v>
      </c>
      <c r="K75" s="185">
        <v>94</v>
      </c>
      <c r="L75" s="185">
        <v>94</v>
      </c>
      <c r="M75" s="185">
        <v>94</v>
      </c>
      <c r="N75" s="185">
        <v>94</v>
      </c>
      <c r="O75" s="185">
        <v>94</v>
      </c>
      <c r="P75" s="185">
        <v>94</v>
      </c>
      <c r="Q75" s="185">
        <v>94</v>
      </c>
    </row>
    <row r="76" spans="2:17">
      <c r="B76" s="6">
        <v>73</v>
      </c>
      <c r="C76" s="36" t="s">
        <v>225</v>
      </c>
      <c r="D76" s="165" t="s">
        <v>326</v>
      </c>
      <c r="E76" s="172" t="s">
        <v>308</v>
      </c>
      <c r="F76" s="186"/>
      <c r="G76" s="186"/>
      <c r="H76" s="186"/>
      <c r="I76" s="186"/>
      <c r="J76" s="186"/>
      <c r="K76" s="186"/>
      <c r="L76" s="186"/>
      <c r="M76" s="186"/>
      <c r="N76" s="186"/>
      <c r="O76" s="186"/>
      <c r="P76" s="186"/>
      <c r="Q76" s="185">
        <v>88</v>
      </c>
    </row>
    <row r="77" spans="2:17">
      <c r="B77" s="6">
        <v>74</v>
      </c>
      <c r="C77" s="36" t="s">
        <v>226</v>
      </c>
      <c r="D77" s="165" t="s">
        <v>286</v>
      </c>
      <c r="E77" s="172" t="s">
        <v>305</v>
      </c>
      <c r="F77" s="187">
        <v>74.463003553872014</v>
      </c>
      <c r="G77" s="186"/>
      <c r="H77" s="186"/>
      <c r="I77" s="187">
        <v>128.09029388606328</v>
      </c>
      <c r="J77" s="187">
        <v>113.30989976804069</v>
      </c>
      <c r="K77" s="187">
        <v>8.4155370177267983</v>
      </c>
      <c r="L77" s="186"/>
      <c r="M77" s="187">
        <v>110.05008405864953</v>
      </c>
      <c r="N77" s="187">
        <v>121.40622672426635</v>
      </c>
      <c r="O77" s="187">
        <v>17.653284671532848</v>
      </c>
      <c r="P77" s="186"/>
      <c r="Q77" s="184">
        <v>81.021312591772897</v>
      </c>
    </row>
    <row r="78" spans="2:17">
      <c r="B78" s="6">
        <v>75</v>
      </c>
      <c r="C78" s="121" t="s">
        <v>2</v>
      </c>
      <c r="D78" s="164" t="s">
        <v>287</v>
      </c>
      <c r="E78" s="11" t="s">
        <v>315</v>
      </c>
      <c r="F78" s="187">
        <v>56.84429885057471</v>
      </c>
      <c r="G78" s="187">
        <v>63.949839080459768</v>
      </c>
      <c r="H78" s="187">
        <v>61.859977011494252</v>
      </c>
      <c r="I78" s="187">
        <v>53.082540229885055</v>
      </c>
      <c r="J78" s="187">
        <v>63.949839080459768</v>
      </c>
      <c r="K78" s="187">
        <v>62.695931034482761</v>
      </c>
      <c r="L78" s="187">
        <v>60.606057471264364</v>
      </c>
      <c r="M78" s="187">
        <v>56.425287356321839</v>
      </c>
      <c r="N78" s="187">
        <v>61.859977011494252</v>
      </c>
      <c r="O78" s="187">
        <v>61.859977011494252</v>
      </c>
      <c r="P78" s="187">
        <v>53.500517241379313</v>
      </c>
      <c r="Q78" s="187">
        <v>64.994770114942526</v>
      </c>
    </row>
    <row r="79" spans="2:17">
      <c r="B79" s="6">
        <v>76</v>
      </c>
      <c r="C79" s="36" t="s">
        <v>227</v>
      </c>
      <c r="D79" s="36" t="s">
        <v>322</v>
      </c>
      <c r="E79" s="172" t="s">
        <v>234</v>
      </c>
      <c r="F79" s="187">
        <v>55.363632653061224</v>
      </c>
      <c r="G79" s="187">
        <v>60.111316326530613</v>
      </c>
      <c r="H79" s="187">
        <v>60.111316326530613</v>
      </c>
      <c r="I79" s="187">
        <v>61.317255102040818</v>
      </c>
      <c r="J79" s="187">
        <v>62.494897959183675</v>
      </c>
      <c r="K79" s="187">
        <v>61.25045918367347</v>
      </c>
      <c r="L79" s="187">
        <v>55.658714285714282</v>
      </c>
      <c r="M79" s="187">
        <v>52.47587755102041</v>
      </c>
      <c r="N79" s="187">
        <v>49.721704081632652</v>
      </c>
      <c r="O79" s="187">
        <v>48.537102040816329</v>
      </c>
      <c r="P79" s="187">
        <v>47.200367346938776</v>
      </c>
      <c r="Q79" s="187">
        <v>48.872908163265308</v>
      </c>
    </row>
    <row r="80" spans="2:17">
      <c r="B80" s="6">
        <v>77</v>
      </c>
      <c r="C80" s="36" t="s">
        <v>104</v>
      </c>
      <c r="D80" s="164" t="s">
        <v>288</v>
      </c>
      <c r="E80" s="11" t="s">
        <v>308</v>
      </c>
      <c r="F80" s="195">
        <v>150</v>
      </c>
      <c r="G80" s="195">
        <v>82</v>
      </c>
      <c r="H80" s="195">
        <v>0</v>
      </c>
      <c r="I80" s="195">
        <v>0</v>
      </c>
      <c r="J80" s="195">
        <v>0</v>
      </c>
      <c r="K80" s="195">
        <v>0</v>
      </c>
      <c r="L80" s="195">
        <v>0</v>
      </c>
      <c r="M80" s="195">
        <v>0</v>
      </c>
      <c r="N80" s="195">
        <v>0</v>
      </c>
      <c r="O80" s="195">
        <v>0</v>
      </c>
      <c r="P80" s="195">
        <v>0</v>
      </c>
      <c r="Q80" s="190">
        <v>0</v>
      </c>
    </row>
    <row r="81" spans="2:17">
      <c r="B81" s="6">
        <v>78</v>
      </c>
      <c r="C81" s="121" t="s">
        <v>99</v>
      </c>
      <c r="D81" s="164" t="s">
        <v>290</v>
      </c>
      <c r="E81" s="11" t="s">
        <v>315</v>
      </c>
      <c r="F81" s="187">
        <v>165.30825287356322</v>
      </c>
      <c r="G81" s="187">
        <v>162.17345977011493</v>
      </c>
      <c r="H81" s="187">
        <v>194.08464367816092</v>
      </c>
      <c r="I81" s="187">
        <v>154.02298850574712</v>
      </c>
      <c r="J81" s="187">
        <v>63.53187356321839</v>
      </c>
      <c r="K81" s="187">
        <v>122.15256321839081</v>
      </c>
      <c r="L81" s="187">
        <v>60.188091954022987</v>
      </c>
      <c r="M81" s="187">
        <v>139.60293103448276</v>
      </c>
      <c r="N81" s="187">
        <v>117.45036781609195</v>
      </c>
      <c r="O81" s="187">
        <v>127.89968965517241</v>
      </c>
      <c r="P81" s="187">
        <v>160.5015632183908</v>
      </c>
      <c r="Q81" s="189"/>
    </row>
    <row r="82" spans="2:17">
      <c r="B82" s="6">
        <v>79</v>
      </c>
      <c r="C82" s="36" t="s">
        <v>111</v>
      </c>
      <c r="D82" s="165" t="s">
        <v>293</v>
      </c>
      <c r="E82" s="172" t="s">
        <v>303</v>
      </c>
      <c r="F82" s="187">
        <v>189.67757333333333</v>
      </c>
      <c r="G82" s="187">
        <v>160.24242666666666</v>
      </c>
      <c r="H82" s="187">
        <v>175.77454666666668</v>
      </c>
      <c r="I82" s="187">
        <v>158.60606666666666</v>
      </c>
      <c r="J82" s="187">
        <v>161.81818666666666</v>
      </c>
      <c r="K82" s="187">
        <v>206.55878666666666</v>
      </c>
      <c r="L82" s="187">
        <v>200.31273333333334</v>
      </c>
      <c r="M82" s="187">
        <v>219.64848000000001</v>
      </c>
      <c r="N82" s="187">
        <v>185.93940000000001</v>
      </c>
      <c r="O82" s="187">
        <v>230.16485333333333</v>
      </c>
      <c r="P82" s="187">
        <v>221.62423999999999</v>
      </c>
      <c r="Q82" s="186"/>
    </row>
    <row r="83" spans="2:17">
      <c r="B83" s="6">
        <v>80</v>
      </c>
      <c r="C83" s="36" t="s">
        <v>119</v>
      </c>
      <c r="D83" s="166" t="s">
        <v>282</v>
      </c>
      <c r="E83" s="173" t="s">
        <v>234</v>
      </c>
      <c r="F83" s="187">
        <v>50.887755102040813</v>
      </c>
      <c r="G83" s="187">
        <v>12.551020408163266</v>
      </c>
      <c r="H83" s="187">
        <v>12.244897959183673</v>
      </c>
      <c r="I83" s="187">
        <v>10.204081632653061</v>
      </c>
      <c r="J83" s="186"/>
      <c r="K83" s="186"/>
      <c r="L83" s="186"/>
      <c r="M83" s="186"/>
      <c r="N83" s="186"/>
      <c r="O83" s="186"/>
      <c r="P83" s="186"/>
      <c r="Q83" s="194"/>
    </row>
    <row r="84" spans="2:17">
      <c r="B84" s="6">
        <v>81</v>
      </c>
      <c r="C84" s="156" t="s">
        <v>135</v>
      </c>
      <c r="D84" s="170" t="s">
        <v>236</v>
      </c>
      <c r="E84" s="172" t="s">
        <v>304</v>
      </c>
      <c r="F84" s="196">
        <v>1184</v>
      </c>
      <c r="G84" s="196">
        <v>1199</v>
      </c>
      <c r="H84" s="196">
        <v>1224</v>
      </c>
      <c r="I84" s="196">
        <v>1224</v>
      </c>
      <c r="J84" s="196">
        <v>1240</v>
      </c>
      <c r="K84" s="194"/>
      <c r="L84" s="194"/>
      <c r="M84" s="194"/>
      <c r="N84" s="194"/>
      <c r="O84" s="194"/>
      <c r="P84" s="194"/>
      <c r="Q84" s="194"/>
    </row>
    <row r="85" spans="2:17">
      <c r="B85" s="6">
        <v>82</v>
      </c>
      <c r="C85" s="158" t="s">
        <v>228</v>
      </c>
      <c r="D85" s="171" t="s">
        <v>299</v>
      </c>
      <c r="E85" s="175" t="s">
        <v>312</v>
      </c>
      <c r="F85" s="187">
        <v>1550.4746363636364</v>
      </c>
      <c r="G85" s="187">
        <v>1561.5454545454545</v>
      </c>
      <c r="H85" s="187">
        <v>1556.3479363636363</v>
      </c>
      <c r="I85" s="187">
        <v>1823.9421454545454</v>
      </c>
      <c r="J85" s="187">
        <v>1520.2479363636364</v>
      </c>
      <c r="K85" s="186"/>
      <c r="L85" s="186"/>
      <c r="M85" s="186"/>
      <c r="N85" s="186"/>
      <c r="O85" s="186"/>
      <c r="P85" s="186"/>
      <c r="Q85" s="186"/>
    </row>
    <row r="86" spans="2:17">
      <c r="B86" s="6">
        <v>83</v>
      </c>
      <c r="C86" s="125" t="s">
        <v>230</v>
      </c>
      <c r="D86" s="125" t="s">
        <v>327</v>
      </c>
      <c r="E86" s="172" t="s">
        <v>317</v>
      </c>
      <c r="F86" s="187">
        <v>38.367346938775512</v>
      </c>
      <c r="G86" s="187">
        <v>41.632653061224488</v>
      </c>
      <c r="H86" s="187">
        <v>40</v>
      </c>
      <c r="I86" s="187">
        <v>42.448979591836732</v>
      </c>
      <c r="J86" s="187">
        <v>39.183673469387756</v>
      </c>
      <c r="K86" s="187">
        <v>41.326530612244895</v>
      </c>
      <c r="L86" s="187">
        <v>40.612244897959187</v>
      </c>
      <c r="M86" s="187">
        <v>42.653061224489797</v>
      </c>
      <c r="N86" s="187">
        <v>41.428571428571431</v>
      </c>
      <c r="O86" s="187">
        <v>33.469387755102041</v>
      </c>
      <c r="P86" s="186"/>
      <c r="Q86" s="186"/>
    </row>
    <row r="87" spans="2:17" ht="15.75" customHeight="1">
      <c r="B87" s="6">
        <v>84</v>
      </c>
      <c r="C87" s="124" t="s">
        <v>118</v>
      </c>
      <c r="D87" s="164" t="s">
        <v>289</v>
      </c>
      <c r="E87" s="11" t="s">
        <v>308</v>
      </c>
      <c r="F87" s="186" t="s">
        <v>345</v>
      </c>
      <c r="G87" s="186" t="s">
        <v>345</v>
      </c>
      <c r="H87" s="186" t="s">
        <v>345</v>
      </c>
      <c r="I87" s="186" t="s">
        <v>345</v>
      </c>
      <c r="J87" s="186" t="s">
        <v>345</v>
      </c>
      <c r="K87" s="186" t="s">
        <v>345</v>
      </c>
      <c r="L87" s="186" t="s">
        <v>345</v>
      </c>
      <c r="M87" s="186" t="s">
        <v>345</v>
      </c>
      <c r="N87" s="186" t="s">
        <v>345</v>
      </c>
      <c r="O87" s="186" t="s">
        <v>345</v>
      </c>
      <c r="P87" s="186" t="s">
        <v>345</v>
      </c>
      <c r="Q87" s="186" t="s">
        <v>345</v>
      </c>
    </row>
    <row r="88" spans="2:17">
      <c r="B88" s="6">
        <v>85</v>
      </c>
      <c r="C88" s="121" t="s">
        <v>102</v>
      </c>
      <c r="D88" s="168" t="s">
        <v>291</v>
      </c>
      <c r="E88" s="175" t="s">
        <v>304</v>
      </c>
      <c r="F88" s="186" t="s">
        <v>345</v>
      </c>
      <c r="G88" s="186" t="s">
        <v>345</v>
      </c>
      <c r="H88" s="186" t="s">
        <v>345</v>
      </c>
      <c r="I88" s="186" t="s">
        <v>345</v>
      </c>
      <c r="J88" s="186" t="s">
        <v>345</v>
      </c>
      <c r="K88" s="186" t="s">
        <v>345</v>
      </c>
      <c r="L88" s="186" t="s">
        <v>345</v>
      </c>
      <c r="M88" s="186" t="s">
        <v>345</v>
      </c>
      <c r="N88" s="186" t="s">
        <v>345</v>
      </c>
      <c r="O88" s="186" t="s">
        <v>345</v>
      </c>
      <c r="P88" s="186" t="s">
        <v>345</v>
      </c>
      <c r="Q88" s="186" t="s">
        <v>345</v>
      </c>
    </row>
    <row r="89" spans="2:17">
      <c r="B89" s="6">
        <v>86</v>
      </c>
      <c r="C89" s="36" t="s">
        <v>4</v>
      </c>
      <c r="D89" s="166" t="s">
        <v>292</v>
      </c>
      <c r="E89" s="173" t="s">
        <v>305</v>
      </c>
      <c r="F89" s="186" t="s">
        <v>345</v>
      </c>
      <c r="G89" s="186" t="s">
        <v>345</v>
      </c>
      <c r="H89" s="186" t="s">
        <v>345</v>
      </c>
      <c r="I89" s="186" t="s">
        <v>345</v>
      </c>
      <c r="J89" s="186" t="s">
        <v>345</v>
      </c>
      <c r="K89" s="186" t="s">
        <v>345</v>
      </c>
      <c r="L89" s="186" t="s">
        <v>345</v>
      </c>
      <c r="M89" s="186" t="s">
        <v>345</v>
      </c>
      <c r="N89" s="186" t="s">
        <v>345</v>
      </c>
      <c r="O89" s="186" t="s">
        <v>345</v>
      </c>
      <c r="P89" s="186" t="s">
        <v>345</v>
      </c>
      <c r="Q89" s="186" t="s">
        <v>345</v>
      </c>
    </row>
    <row r="90" spans="2:17">
      <c r="B90" s="6">
        <v>87</v>
      </c>
      <c r="C90" s="121" t="s">
        <v>121</v>
      </c>
      <c r="D90" s="164" t="s">
        <v>294</v>
      </c>
      <c r="E90" s="11" t="s">
        <v>294</v>
      </c>
      <c r="F90" s="186" t="s">
        <v>345</v>
      </c>
      <c r="G90" s="186" t="s">
        <v>345</v>
      </c>
      <c r="H90" s="186" t="s">
        <v>345</v>
      </c>
      <c r="I90" s="186" t="s">
        <v>345</v>
      </c>
      <c r="J90" s="186" t="s">
        <v>345</v>
      </c>
      <c r="K90" s="186" t="s">
        <v>345</v>
      </c>
      <c r="L90" s="186" t="s">
        <v>345</v>
      </c>
      <c r="M90" s="186" t="s">
        <v>345</v>
      </c>
      <c r="N90" s="186" t="s">
        <v>345</v>
      </c>
      <c r="O90" s="186" t="s">
        <v>345</v>
      </c>
      <c r="P90" s="186" t="s">
        <v>345</v>
      </c>
      <c r="Q90" s="186" t="s">
        <v>345</v>
      </c>
    </row>
    <row r="91" spans="2:17">
      <c r="B91" s="6">
        <v>88</v>
      </c>
      <c r="C91" s="121" t="s">
        <v>123</v>
      </c>
      <c r="D91" s="164" t="s">
        <v>240</v>
      </c>
      <c r="E91" s="11" t="s">
        <v>303</v>
      </c>
      <c r="F91" s="186" t="s">
        <v>345</v>
      </c>
      <c r="G91" s="186" t="s">
        <v>345</v>
      </c>
      <c r="H91" s="186" t="s">
        <v>345</v>
      </c>
      <c r="I91" s="186" t="s">
        <v>345</v>
      </c>
      <c r="J91" s="186" t="s">
        <v>345</v>
      </c>
      <c r="K91" s="186" t="s">
        <v>345</v>
      </c>
      <c r="L91" s="186" t="s">
        <v>345</v>
      </c>
      <c r="M91" s="186" t="s">
        <v>345</v>
      </c>
      <c r="N91" s="186" t="s">
        <v>345</v>
      </c>
      <c r="O91" s="186" t="s">
        <v>345</v>
      </c>
      <c r="P91" s="186" t="s">
        <v>345</v>
      </c>
      <c r="Q91" s="186" t="s">
        <v>345</v>
      </c>
    </row>
    <row r="92" spans="2:17">
      <c r="B92" s="6">
        <v>89</v>
      </c>
      <c r="C92" s="121" t="s">
        <v>126</v>
      </c>
      <c r="D92" s="164" t="s">
        <v>295</v>
      </c>
      <c r="E92" s="11" t="s">
        <v>312</v>
      </c>
      <c r="F92" s="186" t="s">
        <v>345</v>
      </c>
      <c r="G92" s="186" t="s">
        <v>345</v>
      </c>
      <c r="H92" s="186" t="s">
        <v>345</v>
      </c>
      <c r="I92" s="186" t="s">
        <v>345</v>
      </c>
      <c r="J92" s="186" t="s">
        <v>345</v>
      </c>
      <c r="K92" s="186" t="s">
        <v>345</v>
      </c>
      <c r="L92" s="186" t="s">
        <v>345</v>
      </c>
      <c r="M92" s="186" t="s">
        <v>345</v>
      </c>
      <c r="N92" s="186" t="s">
        <v>345</v>
      </c>
      <c r="O92" s="186" t="s">
        <v>345</v>
      </c>
      <c r="P92" s="186" t="s">
        <v>345</v>
      </c>
      <c r="Q92" s="186" t="s">
        <v>345</v>
      </c>
    </row>
    <row r="93" spans="2:17">
      <c r="B93" s="6">
        <v>90</v>
      </c>
      <c r="C93" s="156" t="s">
        <v>128</v>
      </c>
      <c r="D93" s="164" t="s">
        <v>240</v>
      </c>
      <c r="E93" s="11" t="s">
        <v>303</v>
      </c>
      <c r="F93" s="186" t="s">
        <v>345</v>
      </c>
      <c r="G93" s="186" t="s">
        <v>345</v>
      </c>
      <c r="H93" s="186" t="s">
        <v>345</v>
      </c>
      <c r="I93" s="186" t="s">
        <v>345</v>
      </c>
      <c r="J93" s="186" t="s">
        <v>345</v>
      </c>
      <c r="K93" s="186" t="s">
        <v>345</v>
      </c>
      <c r="L93" s="186" t="s">
        <v>345</v>
      </c>
      <c r="M93" s="186" t="s">
        <v>345</v>
      </c>
      <c r="N93" s="186" t="s">
        <v>345</v>
      </c>
      <c r="O93" s="186" t="s">
        <v>345</v>
      </c>
      <c r="P93" s="186" t="s">
        <v>345</v>
      </c>
      <c r="Q93" s="186" t="s">
        <v>345</v>
      </c>
    </row>
    <row r="94" spans="2:17">
      <c r="B94" s="6">
        <v>91</v>
      </c>
      <c r="C94" s="156" t="s">
        <v>129</v>
      </c>
      <c r="D94" s="165" t="s">
        <v>296</v>
      </c>
      <c r="E94" s="172" t="s">
        <v>313</v>
      </c>
      <c r="F94" s="186" t="s">
        <v>345</v>
      </c>
      <c r="G94" s="186" t="s">
        <v>345</v>
      </c>
      <c r="H94" s="186" t="s">
        <v>345</v>
      </c>
      <c r="I94" s="186" t="s">
        <v>345</v>
      </c>
      <c r="J94" s="186" t="s">
        <v>345</v>
      </c>
      <c r="K94" s="186" t="s">
        <v>345</v>
      </c>
      <c r="L94" s="186" t="s">
        <v>345</v>
      </c>
      <c r="M94" s="186" t="s">
        <v>345</v>
      </c>
      <c r="N94" s="186" t="s">
        <v>345</v>
      </c>
      <c r="O94" s="186" t="s">
        <v>345</v>
      </c>
      <c r="P94" s="186" t="s">
        <v>345</v>
      </c>
      <c r="Q94" s="186" t="s">
        <v>345</v>
      </c>
    </row>
    <row r="95" spans="2:17">
      <c r="B95" s="6">
        <v>92</v>
      </c>
      <c r="C95" s="125" t="s">
        <v>130</v>
      </c>
      <c r="D95" s="166" t="s">
        <v>259</v>
      </c>
      <c r="E95" s="173" t="s">
        <v>302</v>
      </c>
      <c r="F95" s="186" t="s">
        <v>345</v>
      </c>
      <c r="G95" s="186" t="s">
        <v>345</v>
      </c>
      <c r="H95" s="186" t="s">
        <v>345</v>
      </c>
      <c r="I95" s="186" t="s">
        <v>345</v>
      </c>
      <c r="J95" s="186" t="s">
        <v>345</v>
      </c>
      <c r="K95" s="186" t="s">
        <v>345</v>
      </c>
      <c r="L95" s="186" t="s">
        <v>345</v>
      </c>
      <c r="M95" s="186" t="s">
        <v>345</v>
      </c>
      <c r="N95" s="186" t="s">
        <v>345</v>
      </c>
      <c r="O95" s="186" t="s">
        <v>345</v>
      </c>
      <c r="P95" s="186" t="s">
        <v>345</v>
      </c>
      <c r="Q95" s="186" t="s">
        <v>345</v>
      </c>
    </row>
    <row r="96" spans="2:17">
      <c r="B96" s="6">
        <v>93</v>
      </c>
      <c r="C96" s="156" t="s">
        <v>131</v>
      </c>
      <c r="D96" s="169" t="s">
        <v>297</v>
      </c>
      <c r="E96" s="176" t="s">
        <v>308</v>
      </c>
      <c r="F96" s="186" t="s">
        <v>345</v>
      </c>
      <c r="G96" s="186" t="s">
        <v>345</v>
      </c>
      <c r="H96" s="186" t="s">
        <v>345</v>
      </c>
      <c r="I96" s="186" t="s">
        <v>345</v>
      </c>
      <c r="J96" s="186" t="s">
        <v>345</v>
      </c>
      <c r="K96" s="186" t="s">
        <v>345</v>
      </c>
      <c r="L96" s="186" t="s">
        <v>345</v>
      </c>
      <c r="M96" s="186" t="s">
        <v>345</v>
      </c>
      <c r="N96" s="186" t="s">
        <v>345</v>
      </c>
      <c r="O96" s="186" t="s">
        <v>345</v>
      </c>
      <c r="P96" s="186" t="s">
        <v>345</v>
      </c>
      <c r="Q96" s="186" t="s">
        <v>345</v>
      </c>
    </row>
    <row r="97" spans="2:17">
      <c r="B97" s="6">
        <v>94</v>
      </c>
      <c r="C97" s="156" t="s">
        <v>132</v>
      </c>
      <c r="D97" s="169" t="s">
        <v>248</v>
      </c>
      <c r="E97" s="176" t="s">
        <v>312</v>
      </c>
      <c r="F97" s="186" t="s">
        <v>345</v>
      </c>
      <c r="G97" s="186" t="s">
        <v>345</v>
      </c>
      <c r="H97" s="186" t="s">
        <v>345</v>
      </c>
      <c r="I97" s="186" t="s">
        <v>345</v>
      </c>
      <c r="J97" s="186" t="s">
        <v>345</v>
      </c>
      <c r="K97" s="186" t="s">
        <v>345</v>
      </c>
      <c r="L97" s="186" t="s">
        <v>345</v>
      </c>
      <c r="M97" s="186" t="s">
        <v>345</v>
      </c>
      <c r="N97" s="186" t="s">
        <v>345</v>
      </c>
      <c r="O97" s="186" t="s">
        <v>345</v>
      </c>
      <c r="P97" s="186" t="s">
        <v>345</v>
      </c>
      <c r="Q97" s="186" t="s">
        <v>345</v>
      </c>
    </row>
    <row r="98" spans="2:17">
      <c r="B98" s="6">
        <v>95</v>
      </c>
      <c r="C98" s="157" t="s">
        <v>134</v>
      </c>
      <c r="D98" s="165" t="s">
        <v>298</v>
      </c>
      <c r="E98" s="172" t="s">
        <v>304</v>
      </c>
      <c r="F98" s="186" t="s">
        <v>345</v>
      </c>
      <c r="G98" s="186" t="s">
        <v>345</v>
      </c>
      <c r="H98" s="186" t="s">
        <v>345</v>
      </c>
      <c r="I98" s="186" t="s">
        <v>345</v>
      </c>
      <c r="J98" s="186" t="s">
        <v>345</v>
      </c>
      <c r="K98" s="186" t="s">
        <v>345</v>
      </c>
      <c r="L98" s="186" t="s">
        <v>345</v>
      </c>
      <c r="M98" s="186" t="s">
        <v>345</v>
      </c>
      <c r="N98" s="186" t="s">
        <v>345</v>
      </c>
      <c r="O98" s="186" t="s">
        <v>345</v>
      </c>
      <c r="P98" s="186" t="s">
        <v>345</v>
      </c>
      <c r="Q98" s="186" t="s">
        <v>345</v>
      </c>
    </row>
    <row r="99" spans="2:17">
      <c r="B99" s="6">
        <v>96</v>
      </c>
      <c r="C99" s="156" t="s">
        <v>13</v>
      </c>
      <c r="D99" s="165" t="s">
        <v>262</v>
      </c>
      <c r="E99" s="172" t="s">
        <v>309</v>
      </c>
      <c r="F99" s="186" t="s">
        <v>345</v>
      </c>
      <c r="G99" s="186" t="s">
        <v>345</v>
      </c>
      <c r="H99" s="186" t="s">
        <v>345</v>
      </c>
      <c r="I99" s="186" t="s">
        <v>345</v>
      </c>
      <c r="J99" s="186" t="s">
        <v>345</v>
      </c>
      <c r="K99" s="186" t="s">
        <v>345</v>
      </c>
      <c r="L99" s="186" t="s">
        <v>345</v>
      </c>
      <c r="M99" s="186" t="s">
        <v>345</v>
      </c>
      <c r="N99" s="186" t="s">
        <v>345</v>
      </c>
      <c r="O99" s="186" t="s">
        <v>345</v>
      </c>
      <c r="P99" s="186" t="s">
        <v>345</v>
      </c>
      <c r="Q99" s="186" t="s">
        <v>345</v>
      </c>
    </row>
    <row r="100" spans="2:17" ht="26.25">
      <c r="B100" s="6">
        <v>97</v>
      </c>
      <c r="C100" s="125" t="s">
        <v>229</v>
      </c>
      <c r="D100" s="170" t="s">
        <v>300</v>
      </c>
      <c r="E100" s="172" t="s">
        <v>309</v>
      </c>
      <c r="F100" s="186" t="s">
        <v>345</v>
      </c>
      <c r="G100" s="186" t="s">
        <v>345</v>
      </c>
      <c r="H100" s="186" t="s">
        <v>345</v>
      </c>
      <c r="I100" s="186" t="s">
        <v>345</v>
      </c>
      <c r="J100" s="186" t="s">
        <v>345</v>
      </c>
      <c r="K100" s="186" t="s">
        <v>345</v>
      </c>
      <c r="L100" s="186" t="s">
        <v>345</v>
      </c>
      <c r="M100" s="186" t="s">
        <v>345</v>
      </c>
      <c r="N100" s="186" t="s">
        <v>345</v>
      </c>
      <c r="O100" s="186" t="s">
        <v>345</v>
      </c>
      <c r="P100" s="186" t="s">
        <v>345</v>
      </c>
      <c r="Q100" s="186" t="s">
        <v>345</v>
      </c>
    </row>
    <row r="101" spans="2:17">
      <c r="B101" s="6">
        <v>98</v>
      </c>
      <c r="C101" s="125" t="s">
        <v>335</v>
      </c>
      <c r="D101" s="125" t="s">
        <v>236</v>
      </c>
      <c r="E101" s="172" t="s">
        <v>304</v>
      </c>
      <c r="F101" s="186" t="s">
        <v>345</v>
      </c>
      <c r="G101" s="186" t="s">
        <v>345</v>
      </c>
      <c r="H101" s="186" t="s">
        <v>345</v>
      </c>
      <c r="I101" s="186" t="s">
        <v>345</v>
      </c>
      <c r="J101" s="186" t="s">
        <v>345</v>
      </c>
      <c r="K101" s="186" t="s">
        <v>345</v>
      </c>
      <c r="L101" s="186" t="s">
        <v>345</v>
      </c>
      <c r="M101" s="186" t="s">
        <v>345</v>
      </c>
      <c r="N101" s="186" t="s">
        <v>345</v>
      </c>
      <c r="O101" s="186" t="s">
        <v>345</v>
      </c>
      <c r="P101" s="186" t="s">
        <v>345</v>
      </c>
      <c r="Q101" s="186" t="s">
        <v>345</v>
      </c>
    </row>
    <row r="102" spans="2:17">
      <c r="B102" s="6">
        <v>99</v>
      </c>
      <c r="C102" s="125" t="s">
        <v>336</v>
      </c>
      <c r="D102" s="125" t="s">
        <v>328</v>
      </c>
      <c r="E102" s="172" t="s">
        <v>301</v>
      </c>
      <c r="F102" s="186" t="s">
        <v>345</v>
      </c>
      <c r="G102" s="186" t="s">
        <v>345</v>
      </c>
      <c r="H102" s="186" t="s">
        <v>345</v>
      </c>
      <c r="I102" s="186" t="s">
        <v>345</v>
      </c>
      <c r="J102" s="186" t="s">
        <v>345</v>
      </c>
      <c r="K102" s="186" t="s">
        <v>345</v>
      </c>
      <c r="L102" s="186" t="s">
        <v>345</v>
      </c>
      <c r="M102" s="186" t="s">
        <v>345</v>
      </c>
      <c r="N102" s="186" t="s">
        <v>345</v>
      </c>
      <c r="O102" s="186" t="s">
        <v>345</v>
      </c>
      <c r="P102" s="186" t="s">
        <v>345</v>
      </c>
      <c r="Q102" s="186" t="s">
        <v>345</v>
      </c>
    </row>
    <row r="103" spans="2:17">
      <c r="B103" s="6">
        <v>100</v>
      </c>
      <c r="C103" s="125" t="s">
        <v>337</v>
      </c>
      <c r="D103" s="125" t="s">
        <v>238</v>
      </c>
      <c r="E103" s="172" t="s">
        <v>306</v>
      </c>
      <c r="F103" s="186" t="s">
        <v>345</v>
      </c>
      <c r="G103" s="186" t="s">
        <v>345</v>
      </c>
      <c r="H103" s="186" t="s">
        <v>345</v>
      </c>
      <c r="I103" s="186" t="s">
        <v>345</v>
      </c>
      <c r="J103" s="186" t="s">
        <v>345</v>
      </c>
      <c r="K103" s="186" t="s">
        <v>345</v>
      </c>
      <c r="L103" s="186" t="s">
        <v>345</v>
      </c>
      <c r="M103" s="186" t="s">
        <v>345</v>
      </c>
      <c r="N103" s="186" t="s">
        <v>345</v>
      </c>
      <c r="O103" s="186" t="s">
        <v>345</v>
      </c>
      <c r="P103" s="186" t="s">
        <v>345</v>
      </c>
      <c r="Q103" s="186" t="s">
        <v>345</v>
      </c>
    </row>
    <row r="104" spans="2:17">
      <c r="B104" s="6">
        <v>101</v>
      </c>
      <c r="C104" s="125" t="s">
        <v>338</v>
      </c>
      <c r="D104" s="125" t="s">
        <v>332</v>
      </c>
      <c r="E104" s="172" t="s">
        <v>309</v>
      </c>
      <c r="F104" s="186" t="s">
        <v>345</v>
      </c>
      <c r="G104" s="186" t="s">
        <v>345</v>
      </c>
      <c r="H104" s="186" t="s">
        <v>345</v>
      </c>
      <c r="I104" s="186" t="s">
        <v>345</v>
      </c>
      <c r="J104" s="186" t="s">
        <v>345</v>
      </c>
      <c r="K104" s="186" t="s">
        <v>345</v>
      </c>
      <c r="L104" s="186" t="s">
        <v>345</v>
      </c>
      <c r="M104" s="186" t="s">
        <v>345</v>
      </c>
      <c r="N104" s="186" t="s">
        <v>345</v>
      </c>
      <c r="O104" s="186" t="s">
        <v>345</v>
      </c>
      <c r="P104" s="186" t="s">
        <v>345</v>
      </c>
      <c r="Q104" s="186" t="s">
        <v>345</v>
      </c>
    </row>
    <row r="105" spans="2:17">
      <c r="B105" s="6">
        <v>102</v>
      </c>
      <c r="C105" s="125" t="s">
        <v>339</v>
      </c>
      <c r="D105" s="125" t="s">
        <v>240</v>
      </c>
      <c r="E105" s="172" t="s">
        <v>303</v>
      </c>
      <c r="F105" s="186" t="s">
        <v>345</v>
      </c>
      <c r="G105" s="186" t="s">
        <v>345</v>
      </c>
      <c r="H105" s="186" t="s">
        <v>345</v>
      </c>
      <c r="I105" s="186" t="s">
        <v>345</v>
      </c>
      <c r="J105" s="186" t="s">
        <v>345</v>
      </c>
      <c r="K105" s="186" t="s">
        <v>345</v>
      </c>
      <c r="L105" s="186" t="s">
        <v>345</v>
      </c>
      <c r="M105" s="186" t="s">
        <v>345</v>
      </c>
      <c r="N105" s="186" t="s">
        <v>345</v>
      </c>
      <c r="O105" s="186" t="s">
        <v>345</v>
      </c>
      <c r="P105" s="186" t="s">
        <v>345</v>
      </c>
      <c r="Q105" s="186" t="s">
        <v>345</v>
      </c>
    </row>
    <row r="106" spans="2:17">
      <c r="B106" s="6">
        <v>103</v>
      </c>
      <c r="C106" s="125" t="s">
        <v>340</v>
      </c>
      <c r="D106" s="125" t="s">
        <v>329</v>
      </c>
      <c r="E106" s="172" t="s">
        <v>302</v>
      </c>
      <c r="F106" s="186" t="s">
        <v>345</v>
      </c>
      <c r="G106" s="186" t="s">
        <v>345</v>
      </c>
      <c r="H106" s="186" t="s">
        <v>345</v>
      </c>
      <c r="I106" s="186" t="s">
        <v>345</v>
      </c>
      <c r="J106" s="186" t="s">
        <v>345</v>
      </c>
      <c r="K106" s="186" t="s">
        <v>345</v>
      </c>
      <c r="L106" s="186" t="s">
        <v>345</v>
      </c>
      <c r="M106" s="186" t="s">
        <v>345</v>
      </c>
      <c r="N106" s="186" t="s">
        <v>345</v>
      </c>
      <c r="O106" s="186" t="s">
        <v>345</v>
      </c>
      <c r="P106" s="186" t="s">
        <v>345</v>
      </c>
      <c r="Q106" s="186" t="s">
        <v>345</v>
      </c>
    </row>
    <row r="107" spans="2:17">
      <c r="B107" s="6">
        <v>104</v>
      </c>
      <c r="C107" s="125" t="s">
        <v>341</v>
      </c>
      <c r="D107" s="125" t="s">
        <v>330</v>
      </c>
      <c r="E107" s="172" t="s">
        <v>309</v>
      </c>
      <c r="F107" s="186" t="s">
        <v>345</v>
      </c>
      <c r="G107" s="186" t="s">
        <v>345</v>
      </c>
      <c r="H107" s="186" t="s">
        <v>345</v>
      </c>
      <c r="I107" s="186" t="s">
        <v>345</v>
      </c>
      <c r="J107" s="186" t="s">
        <v>345</v>
      </c>
      <c r="K107" s="186" t="s">
        <v>345</v>
      </c>
      <c r="L107" s="186" t="s">
        <v>345</v>
      </c>
      <c r="M107" s="186" t="s">
        <v>345</v>
      </c>
      <c r="N107" s="186" t="s">
        <v>345</v>
      </c>
      <c r="O107" s="186" t="s">
        <v>345</v>
      </c>
      <c r="P107" s="186" t="s">
        <v>345</v>
      </c>
      <c r="Q107" s="186" t="s">
        <v>345</v>
      </c>
    </row>
    <row r="108" spans="2:17">
      <c r="B108" s="6">
        <v>105</v>
      </c>
      <c r="C108" s="125" t="s">
        <v>342</v>
      </c>
      <c r="D108" s="125" t="s">
        <v>331</v>
      </c>
      <c r="E108" s="172" t="s">
        <v>302</v>
      </c>
      <c r="F108" s="186" t="s">
        <v>345</v>
      </c>
      <c r="G108" s="186" t="s">
        <v>345</v>
      </c>
      <c r="H108" s="186" t="s">
        <v>345</v>
      </c>
      <c r="I108" s="186" t="s">
        <v>345</v>
      </c>
      <c r="J108" s="186" t="s">
        <v>345</v>
      </c>
      <c r="K108" s="186" t="s">
        <v>345</v>
      </c>
      <c r="L108" s="186" t="s">
        <v>345</v>
      </c>
      <c r="M108" s="186" t="s">
        <v>345</v>
      </c>
      <c r="N108" s="186" t="s">
        <v>345</v>
      </c>
      <c r="O108" s="186" t="s">
        <v>345</v>
      </c>
      <c r="P108" s="186" t="s">
        <v>345</v>
      </c>
      <c r="Q108" s="186" t="s">
        <v>345</v>
      </c>
    </row>
    <row r="109" spans="2:17">
      <c r="B109" s="6">
        <v>106</v>
      </c>
      <c r="C109" s="125" t="s">
        <v>343</v>
      </c>
      <c r="D109" s="125" t="s">
        <v>332</v>
      </c>
      <c r="E109" s="172" t="s">
        <v>309</v>
      </c>
      <c r="F109" s="186" t="s">
        <v>345</v>
      </c>
      <c r="G109" s="186" t="s">
        <v>345</v>
      </c>
      <c r="H109" s="186" t="s">
        <v>345</v>
      </c>
      <c r="I109" s="186" t="s">
        <v>345</v>
      </c>
      <c r="J109" s="186" t="s">
        <v>345</v>
      </c>
      <c r="K109" s="186" t="s">
        <v>345</v>
      </c>
      <c r="L109" s="186" t="s">
        <v>345</v>
      </c>
      <c r="M109" s="186" t="s">
        <v>345</v>
      </c>
      <c r="N109" s="186" t="s">
        <v>345</v>
      </c>
      <c r="O109" s="186" t="s">
        <v>345</v>
      </c>
      <c r="P109" s="186" t="s">
        <v>345</v>
      </c>
      <c r="Q109" s="186" t="s">
        <v>345</v>
      </c>
    </row>
    <row r="110" spans="2:17" ht="15.75" thickBot="1">
      <c r="B110" s="6">
        <v>107</v>
      </c>
      <c r="C110" s="125" t="s">
        <v>344</v>
      </c>
      <c r="D110" s="125" t="s">
        <v>333</v>
      </c>
      <c r="E110" s="172" t="s">
        <v>301</v>
      </c>
      <c r="F110" s="186" t="s">
        <v>345</v>
      </c>
      <c r="G110" s="186" t="s">
        <v>345</v>
      </c>
      <c r="H110" s="186" t="s">
        <v>345</v>
      </c>
      <c r="I110" s="186" t="s">
        <v>345</v>
      </c>
      <c r="J110" s="186" t="s">
        <v>345</v>
      </c>
      <c r="K110" s="186" t="s">
        <v>345</v>
      </c>
      <c r="L110" s="186" t="s">
        <v>345</v>
      </c>
      <c r="M110" s="186" t="s">
        <v>345</v>
      </c>
      <c r="N110" s="186" t="s">
        <v>345</v>
      </c>
      <c r="O110" s="186" t="s">
        <v>345</v>
      </c>
      <c r="P110" s="186" t="s">
        <v>345</v>
      </c>
      <c r="Q110" s="186" t="s">
        <v>345</v>
      </c>
    </row>
    <row r="111" spans="2:17" ht="15.75" thickBot="1">
      <c r="B111" s="344" t="s">
        <v>199</v>
      </c>
      <c r="C111" s="345"/>
      <c r="D111" s="159"/>
      <c r="E111" s="159"/>
      <c r="F111" s="197">
        <f t="shared" ref="F111:Q111" si="0">SUM(F4:F110)</f>
        <v>288594.81750419107</v>
      </c>
      <c r="G111" s="197">
        <f t="shared" si="0"/>
        <v>292090.00895955082</v>
      </c>
      <c r="H111" s="197">
        <f t="shared" si="0"/>
        <v>295047.32732933637</v>
      </c>
      <c r="I111" s="197">
        <f t="shared" si="0"/>
        <v>297892.83456206945</v>
      </c>
      <c r="J111" s="197">
        <f t="shared" si="0"/>
        <v>297693.72330188192</v>
      </c>
      <c r="K111" s="197">
        <f t="shared" si="0"/>
        <v>297212.06778832461</v>
      </c>
      <c r="L111" s="197">
        <f t="shared" si="0"/>
        <v>301147.48515928036</v>
      </c>
      <c r="M111" s="197">
        <f t="shared" si="0"/>
        <v>303513.04669739056</v>
      </c>
      <c r="N111" s="197">
        <f t="shared" si="0"/>
        <v>303409.39772087464</v>
      </c>
      <c r="O111" s="197">
        <f t="shared" si="0"/>
        <v>303914.05142816139</v>
      </c>
      <c r="P111" s="197">
        <f t="shared" si="0"/>
        <v>303838.89564645244</v>
      </c>
      <c r="Q111" s="216">
        <f t="shared" si="0"/>
        <v>309851.68014650076</v>
      </c>
    </row>
    <row r="112" spans="2:17" ht="15.75" thickBot="1">
      <c r="B112" s="346" t="s">
        <v>200</v>
      </c>
      <c r="C112" s="347"/>
      <c r="D112" s="160"/>
      <c r="E112" s="160"/>
      <c r="F112" s="213">
        <v>32923230704</v>
      </c>
      <c r="G112" s="214">
        <v>34425981339</v>
      </c>
      <c r="H112" s="214">
        <v>40626477951</v>
      </c>
      <c r="I112" s="214">
        <v>38704422518</v>
      </c>
      <c r="J112" s="214">
        <v>39829016482</v>
      </c>
      <c r="K112" s="214">
        <v>41894736377</v>
      </c>
      <c r="L112" s="214">
        <v>40466482538</v>
      </c>
      <c r="M112" s="214">
        <v>39705066508</v>
      </c>
      <c r="N112" s="214">
        <v>40749174306</v>
      </c>
      <c r="O112" s="214">
        <v>44868410568</v>
      </c>
      <c r="P112" s="214">
        <v>46002223490</v>
      </c>
      <c r="Q112" s="215">
        <v>46148431791</v>
      </c>
    </row>
    <row r="115" spans="2:17">
      <c r="B115" s="92" t="s">
        <v>145</v>
      </c>
      <c r="C115" s="93" t="s">
        <v>11</v>
      </c>
      <c r="D115" s="93"/>
      <c r="E115" s="93"/>
      <c r="F115" s="9"/>
      <c r="G115" s="9"/>
      <c r="H115" s="9"/>
      <c r="I115" s="9"/>
      <c r="J115" s="9"/>
      <c r="K115" s="9"/>
      <c r="L115" s="9"/>
      <c r="M115" s="9"/>
      <c r="N115" s="9"/>
      <c r="O115" s="9"/>
      <c r="P115" s="9"/>
      <c r="Q115" s="9"/>
    </row>
    <row r="116" spans="2:17">
      <c r="B116" s="6">
        <v>1</v>
      </c>
      <c r="C116" s="19" t="s">
        <v>12</v>
      </c>
      <c r="D116" s="19" t="s">
        <v>321</v>
      </c>
      <c r="E116" s="19" t="s">
        <v>321</v>
      </c>
      <c r="F116" s="183">
        <v>172905</v>
      </c>
      <c r="G116" s="183">
        <v>173168</v>
      </c>
      <c r="H116" s="183">
        <v>173956</v>
      </c>
      <c r="I116" s="183">
        <v>174836</v>
      </c>
      <c r="J116" s="183">
        <v>176012</v>
      </c>
      <c r="K116" s="183">
        <v>177974</v>
      </c>
      <c r="L116" s="183">
        <v>179418</v>
      </c>
      <c r="M116" s="183">
        <v>180673</v>
      </c>
      <c r="N116" s="183">
        <v>181699</v>
      </c>
      <c r="O116" s="183">
        <v>182960</v>
      </c>
      <c r="P116" s="183">
        <v>183442</v>
      </c>
      <c r="Q116" s="183">
        <v>183768</v>
      </c>
    </row>
    <row r="117" spans="2:17">
      <c r="B117" s="177">
        <v>2</v>
      </c>
      <c r="C117" s="3" t="s">
        <v>149</v>
      </c>
      <c r="D117" s="19" t="s">
        <v>321</v>
      </c>
      <c r="E117" s="19" t="s">
        <v>321</v>
      </c>
      <c r="F117" s="183">
        <v>56298</v>
      </c>
      <c r="G117" s="183">
        <v>54668</v>
      </c>
      <c r="H117" s="183">
        <v>56449</v>
      </c>
      <c r="I117" s="183">
        <v>57098</v>
      </c>
      <c r="J117" s="183">
        <v>58289</v>
      </c>
      <c r="K117" s="183">
        <v>59083</v>
      </c>
      <c r="L117" s="183">
        <v>59950</v>
      </c>
      <c r="M117" s="183">
        <v>58811</v>
      </c>
      <c r="N117" s="183">
        <v>59527</v>
      </c>
      <c r="O117" s="183">
        <v>60492</v>
      </c>
      <c r="P117" s="183">
        <v>59663</v>
      </c>
      <c r="Q117" s="183">
        <v>59446</v>
      </c>
    </row>
    <row r="118" spans="2:17" ht="15.75" thickBot="1">
      <c r="B118" s="178">
        <v>3</v>
      </c>
      <c r="C118" s="161" t="s">
        <v>320</v>
      </c>
      <c r="D118" s="179" t="s">
        <v>321</v>
      </c>
      <c r="E118" s="179" t="s">
        <v>321</v>
      </c>
      <c r="F118" s="198">
        <v>33309</v>
      </c>
      <c r="G118" s="198">
        <v>35286</v>
      </c>
      <c r="H118" s="198">
        <v>39275</v>
      </c>
      <c r="I118" s="198">
        <v>43209</v>
      </c>
      <c r="J118" s="198">
        <v>46116</v>
      </c>
      <c r="K118" s="198">
        <v>49777</v>
      </c>
      <c r="L118" s="198">
        <v>53465</v>
      </c>
      <c r="M118" s="198">
        <v>57033</v>
      </c>
      <c r="N118" s="198">
        <v>60415</v>
      </c>
      <c r="O118" s="198">
        <v>62623</v>
      </c>
      <c r="P118" s="198">
        <v>62308</v>
      </c>
      <c r="Q118" s="198">
        <v>61980</v>
      </c>
    </row>
    <row r="119" spans="2:17" ht="15.75" thickBot="1">
      <c r="B119" s="344" t="s">
        <v>199</v>
      </c>
      <c r="C119" s="345"/>
      <c r="D119" s="159"/>
      <c r="E119" s="159"/>
      <c r="F119" s="199">
        <f t="shared" ref="F119:Q119" si="1">SUM(F116:F117)</f>
        <v>229203</v>
      </c>
      <c r="G119" s="200">
        <f t="shared" si="1"/>
        <v>227836</v>
      </c>
      <c r="H119" s="200">
        <f t="shared" si="1"/>
        <v>230405</v>
      </c>
      <c r="I119" s="200">
        <f t="shared" si="1"/>
        <v>231934</v>
      </c>
      <c r="J119" s="200">
        <f t="shared" si="1"/>
        <v>234301</v>
      </c>
      <c r="K119" s="200">
        <f t="shared" si="1"/>
        <v>237057</v>
      </c>
      <c r="L119" s="200">
        <f t="shared" si="1"/>
        <v>239368</v>
      </c>
      <c r="M119" s="200">
        <f t="shared" si="1"/>
        <v>239484</v>
      </c>
      <c r="N119" s="200">
        <f t="shared" si="1"/>
        <v>241226</v>
      </c>
      <c r="O119" s="200">
        <f t="shared" si="1"/>
        <v>243452</v>
      </c>
      <c r="P119" s="200">
        <f t="shared" si="1"/>
        <v>243105</v>
      </c>
      <c r="Q119" s="201">
        <f t="shared" si="1"/>
        <v>243214</v>
      </c>
    </row>
    <row r="120" spans="2:17" ht="15.75" thickBot="1">
      <c r="B120" s="346" t="s">
        <v>200</v>
      </c>
      <c r="C120" s="347"/>
      <c r="D120" s="160"/>
      <c r="E120" s="160"/>
      <c r="F120" s="202">
        <v>31881835987</v>
      </c>
      <c r="G120" s="203">
        <v>32258357979</v>
      </c>
      <c r="H120" s="203">
        <v>32247461261</v>
      </c>
      <c r="I120" s="203">
        <v>32601121644</v>
      </c>
      <c r="J120" s="203">
        <v>32777413694</v>
      </c>
      <c r="K120" s="203">
        <v>33112985925</v>
      </c>
      <c r="L120" s="203">
        <v>33665350260</v>
      </c>
      <c r="M120" s="203">
        <v>34182246927</v>
      </c>
      <c r="N120" s="203">
        <v>34370550534</v>
      </c>
      <c r="O120" s="203">
        <v>34412925083</v>
      </c>
      <c r="P120" s="203">
        <v>34301444047.000004</v>
      </c>
      <c r="Q120" s="204">
        <v>34086854124</v>
      </c>
    </row>
    <row r="123" spans="2:17">
      <c r="B123" s="92" t="s">
        <v>145</v>
      </c>
      <c r="C123" s="10" t="s">
        <v>150</v>
      </c>
      <c r="D123" s="10"/>
      <c r="E123" s="10"/>
      <c r="F123" s="9"/>
      <c r="G123" s="9"/>
      <c r="H123" s="9"/>
      <c r="I123" s="9"/>
      <c r="J123" s="9"/>
      <c r="K123" s="9"/>
      <c r="L123" s="9"/>
      <c r="M123" s="9"/>
      <c r="N123" s="9"/>
      <c r="O123" s="9"/>
      <c r="P123" s="9"/>
      <c r="Q123" s="9"/>
    </row>
    <row r="124" spans="2:17">
      <c r="B124" s="6">
        <v>1</v>
      </c>
      <c r="C124" s="14" t="s">
        <v>63</v>
      </c>
      <c r="D124" s="14"/>
      <c r="E124" s="14"/>
      <c r="F124" s="191">
        <v>0</v>
      </c>
      <c r="G124" s="191">
        <v>0</v>
      </c>
      <c r="H124" s="191">
        <v>0</v>
      </c>
      <c r="I124" s="191">
        <v>0</v>
      </c>
      <c r="J124" s="191">
        <v>0</v>
      </c>
      <c r="K124" s="191">
        <v>0</v>
      </c>
      <c r="L124" s="191">
        <v>0</v>
      </c>
      <c r="M124" s="191">
        <v>0</v>
      </c>
      <c r="N124" s="191">
        <v>0</v>
      </c>
      <c r="O124" s="191">
        <v>0</v>
      </c>
      <c r="P124" s="191">
        <v>0</v>
      </c>
      <c r="Q124" s="188">
        <v>5771</v>
      </c>
    </row>
    <row r="125" spans="2:17" ht="15.75" thickBot="1">
      <c r="B125" s="6">
        <v>2</v>
      </c>
      <c r="C125" s="14" t="s">
        <v>151</v>
      </c>
      <c r="D125" s="162"/>
      <c r="E125" s="162"/>
      <c r="F125" s="198">
        <v>876</v>
      </c>
      <c r="G125" s="198">
        <v>925</v>
      </c>
      <c r="H125" s="198">
        <v>879</v>
      </c>
      <c r="I125" s="198">
        <v>963</v>
      </c>
      <c r="J125" s="198">
        <v>1010</v>
      </c>
      <c r="K125" s="198">
        <v>1075</v>
      </c>
      <c r="L125" s="198">
        <v>1093</v>
      </c>
      <c r="M125" s="198">
        <v>1102</v>
      </c>
      <c r="N125" s="198">
        <v>1080</v>
      </c>
      <c r="O125" s="198">
        <v>1023</v>
      </c>
      <c r="P125" s="198">
        <v>983</v>
      </c>
      <c r="Q125" s="198">
        <v>977</v>
      </c>
    </row>
    <row r="126" spans="2:17" ht="15.75" thickBot="1">
      <c r="B126" s="344" t="s">
        <v>199</v>
      </c>
      <c r="C126" s="345"/>
      <c r="D126" s="159"/>
      <c r="E126" s="159"/>
      <c r="F126" s="205">
        <f>SUM(F124:F125)</f>
        <v>876</v>
      </c>
      <c r="G126" s="206">
        <f t="shared" ref="G126:Q126" si="2">SUM(G124:G125)</f>
        <v>925</v>
      </c>
      <c r="H126" s="206">
        <f t="shared" si="2"/>
        <v>879</v>
      </c>
      <c r="I126" s="206">
        <f t="shared" si="2"/>
        <v>963</v>
      </c>
      <c r="J126" s="206">
        <f t="shared" si="2"/>
        <v>1010</v>
      </c>
      <c r="K126" s="206">
        <f t="shared" si="2"/>
        <v>1075</v>
      </c>
      <c r="L126" s="206">
        <f t="shared" si="2"/>
        <v>1093</v>
      </c>
      <c r="M126" s="206">
        <f t="shared" si="2"/>
        <v>1102</v>
      </c>
      <c r="N126" s="206">
        <f t="shared" si="2"/>
        <v>1080</v>
      </c>
      <c r="O126" s="206">
        <f t="shared" si="2"/>
        <v>1023</v>
      </c>
      <c r="P126" s="206">
        <f t="shared" si="2"/>
        <v>983</v>
      </c>
      <c r="Q126" s="207">
        <f t="shared" si="2"/>
        <v>6748</v>
      </c>
    </row>
    <row r="127" spans="2:17" ht="15.75" thickBot="1">
      <c r="B127" s="346" t="s">
        <v>200</v>
      </c>
      <c r="C127" s="347"/>
      <c r="D127" s="160"/>
      <c r="E127" s="160"/>
      <c r="F127" s="208">
        <v>118734831</v>
      </c>
      <c r="G127" s="209">
        <v>117109444</v>
      </c>
      <c r="H127" s="209">
        <v>114408229</v>
      </c>
      <c r="I127" s="209">
        <v>157280244</v>
      </c>
      <c r="J127" s="209">
        <v>138596345</v>
      </c>
      <c r="K127" s="209">
        <v>166759711</v>
      </c>
      <c r="L127" s="209">
        <v>128357777</v>
      </c>
      <c r="M127" s="209">
        <v>132227934</v>
      </c>
      <c r="N127" s="209">
        <v>124726171</v>
      </c>
      <c r="O127" s="209">
        <v>114490022</v>
      </c>
      <c r="P127" s="209">
        <v>112491560</v>
      </c>
      <c r="Q127" s="210">
        <v>130387749</v>
      </c>
    </row>
    <row r="130" spans="2:17">
      <c r="B130" s="92" t="s">
        <v>145</v>
      </c>
      <c r="C130" s="94" t="s">
        <v>152</v>
      </c>
      <c r="D130" s="94"/>
      <c r="E130" s="180"/>
      <c r="F130" s="127"/>
      <c r="G130" s="9"/>
      <c r="H130" s="9"/>
      <c r="I130" s="9"/>
      <c r="J130" s="9"/>
      <c r="K130" s="9"/>
      <c r="L130" s="9"/>
      <c r="M130" s="9"/>
      <c r="N130" s="9"/>
      <c r="O130" s="9"/>
      <c r="P130" s="9"/>
      <c r="Q130" s="9"/>
    </row>
    <row r="131" spans="2:17" ht="15.75" thickBot="1">
      <c r="B131" s="181">
        <v>1</v>
      </c>
      <c r="C131" s="181" t="s">
        <v>153</v>
      </c>
      <c r="D131" s="181"/>
      <c r="E131" s="182"/>
      <c r="F131" s="211">
        <v>67922</v>
      </c>
      <c r="G131" s="212">
        <v>67477</v>
      </c>
      <c r="H131" s="212">
        <v>65599</v>
      </c>
      <c r="I131" s="212">
        <v>63180</v>
      </c>
      <c r="J131" s="212">
        <v>59731</v>
      </c>
      <c r="K131" s="212">
        <v>57520</v>
      </c>
      <c r="L131" s="212">
        <v>54557</v>
      </c>
      <c r="M131" s="212">
        <v>52940</v>
      </c>
      <c r="N131" s="212">
        <v>50606</v>
      </c>
      <c r="O131" s="212">
        <v>48113</v>
      </c>
      <c r="P131" s="212">
        <v>46122</v>
      </c>
      <c r="Q131" s="212">
        <v>44337</v>
      </c>
    </row>
    <row r="132" spans="2:17" ht="15.75" thickBot="1">
      <c r="B132" s="344" t="s">
        <v>199</v>
      </c>
      <c r="C132" s="345"/>
      <c r="D132" s="159"/>
      <c r="E132" s="159"/>
      <c r="F132" s="206">
        <f>SUM(F131:F131)</f>
        <v>67922</v>
      </c>
      <c r="G132" s="206">
        <f t="shared" ref="G132:Q132" si="3">SUM(G131:G131)</f>
        <v>67477</v>
      </c>
      <c r="H132" s="206">
        <f t="shared" si="3"/>
        <v>65599</v>
      </c>
      <c r="I132" s="206">
        <f t="shared" si="3"/>
        <v>63180</v>
      </c>
      <c r="J132" s="206">
        <f t="shared" si="3"/>
        <v>59731</v>
      </c>
      <c r="K132" s="206">
        <f t="shared" si="3"/>
        <v>57520</v>
      </c>
      <c r="L132" s="206">
        <f t="shared" si="3"/>
        <v>54557</v>
      </c>
      <c r="M132" s="206">
        <f t="shared" si="3"/>
        <v>52940</v>
      </c>
      <c r="N132" s="206">
        <f t="shared" si="3"/>
        <v>50606</v>
      </c>
      <c r="O132" s="206">
        <f t="shared" si="3"/>
        <v>48113</v>
      </c>
      <c r="P132" s="206">
        <f t="shared" si="3"/>
        <v>46122</v>
      </c>
      <c r="Q132" s="206">
        <f t="shared" si="3"/>
        <v>44337</v>
      </c>
    </row>
    <row r="135" spans="2:17">
      <c r="C135" t="s">
        <v>468</v>
      </c>
    </row>
  </sheetData>
  <autoFilter ref="B2:Q112"/>
  <mergeCells count="11">
    <mergeCell ref="B132:C132"/>
    <mergeCell ref="B119:C119"/>
    <mergeCell ref="B120:C120"/>
    <mergeCell ref="B126:C126"/>
    <mergeCell ref="B127:C127"/>
    <mergeCell ref="D2:D3"/>
    <mergeCell ref="E2:E3"/>
    <mergeCell ref="B111:C111"/>
    <mergeCell ref="B112:C112"/>
    <mergeCell ref="B2:B3"/>
    <mergeCell ref="C2:C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I29"/>
  <sheetViews>
    <sheetView workbookViewId="0">
      <selection activeCell="G21" sqref="G21"/>
    </sheetView>
  </sheetViews>
  <sheetFormatPr baseColWidth="10" defaultRowHeight="15"/>
  <cols>
    <col min="2" max="2" width="45.28515625" bestFit="1" customWidth="1"/>
    <col min="3" max="3" width="17.85546875" bestFit="1" customWidth="1"/>
    <col min="6" max="6" width="40.28515625" bestFit="1" customWidth="1"/>
    <col min="7" max="7" width="64.28515625" bestFit="1" customWidth="1"/>
    <col min="8" max="8" width="16.28515625" bestFit="1" customWidth="1"/>
  </cols>
  <sheetData>
    <row r="1" spans="2:9">
      <c r="G1" s="20"/>
      <c r="H1" s="20"/>
      <c r="I1" s="20"/>
    </row>
    <row r="2" spans="2:9">
      <c r="B2" s="349" t="s">
        <v>213</v>
      </c>
      <c r="C2" s="349"/>
      <c r="G2" s="20"/>
      <c r="H2" s="20"/>
      <c r="I2" s="20"/>
    </row>
    <row r="3" spans="2:9">
      <c r="B3" s="349"/>
      <c r="C3" s="349"/>
      <c r="G3" s="20"/>
      <c r="H3" s="20"/>
      <c r="I3" s="20"/>
    </row>
    <row r="4" spans="2:9">
      <c r="C4" s="18" t="s">
        <v>182</v>
      </c>
      <c r="G4" s="115"/>
      <c r="H4" s="116"/>
      <c r="I4" s="20"/>
    </row>
    <row r="5" spans="2:9">
      <c r="B5" s="119" t="s">
        <v>183</v>
      </c>
      <c r="C5" s="8">
        <v>256812963011</v>
      </c>
      <c r="G5" s="117"/>
      <c r="H5" s="20"/>
      <c r="I5" s="20"/>
    </row>
    <row r="6" spans="2:9">
      <c r="B6" s="119" t="s">
        <v>214</v>
      </c>
      <c r="C6" s="8">
        <v>2754994606581</v>
      </c>
      <c r="G6" s="20"/>
      <c r="H6" s="20"/>
      <c r="I6" s="20"/>
    </row>
    <row r="7" spans="2:9">
      <c r="B7" s="119" t="s">
        <v>215</v>
      </c>
      <c r="C7" s="8">
        <v>687064194866</v>
      </c>
      <c r="G7" s="20"/>
      <c r="H7" s="20"/>
      <c r="I7" s="20"/>
    </row>
    <row r="8" spans="2:9">
      <c r="B8" s="119" t="s">
        <v>216</v>
      </c>
      <c r="C8" s="8">
        <v>901900309790</v>
      </c>
      <c r="G8" s="20"/>
      <c r="H8" s="20"/>
      <c r="I8" s="20"/>
    </row>
    <row r="9" spans="2:9" s="20" customFormat="1">
      <c r="B9" s="154"/>
      <c r="C9" s="155"/>
    </row>
    <row r="10" spans="2:9">
      <c r="B10" s="119" t="s">
        <v>217</v>
      </c>
      <c r="C10" s="8">
        <v>496197652370</v>
      </c>
      <c r="G10" s="20"/>
      <c r="H10" s="20"/>
      <c r="I10" s="20"/>
    </row>
    <row r="11" spans="2:9">
      <c r="B11" s="119" t="s">
        <v>212</v>
      </c>
      <c r="C11" s="8">
        <v>470265049248</v>
      </c>
      <c r="G11" s="118"/>
      <c r="H11" s="116"/>
      <c r="I11" s="20"/>
    </row>
    <row r="12" spans="2:9">
      <c r="B12" s="119" t="s">
        <v>479</v>
      </c>
      <c r="C12" s="8">
        <v>107391387382</v>
      </c>
      <c r="G12" s="118"/>
      <c r="H12" s="116"/>
      <c r="I12" s="20"/>
    </row>
    <row r="13" spans="2:9">
      <c r="B13" s="266" t="s">
        <v>218</v>
      </c>
      <c r="C13" s="265">
        <f>SUM(C10:C12)</f>
        <v>1073854089000</v>
      </c>
      <c r="G13" s="20"/>
      <c r="H13" s="20"/>
      <c r="I13" s="20"/>
    </row>
    <row r="14" spans="2:9">
      <c r="G14" s="114"/>
      <c r="H14" s="116"/>
      <c r="I14" s="20"/>
    </row>
    <row r="15" spans="2:9">
      <c r="G15" s="117"/>
      <c r="H15" s="20"/>
      <c r="I15" s="20"/>
    </row>
    <row r="16" spans="2:9">
      <c r="G16" s="20"/>
      <c r="H16" s="20"/>
      <c r="I16" s="20"/>
    </row>
    <row r="17" spans="7:9">
      <c r="G17" s="20"/>
      <c r="H17" s="20"/>
      <c r="I17" s="20"/>
    </row>
    <row r="18" spans="7:9">
      <c r="G18" s="20"/>
      <c r="H18" s="20"/>
      <c r="I18" s="20"/>
    </row>
    <row r="22" spans="7:9">
      <c r="G22" s="130"/>
    </row>
    <row r="23" spans="7:9">
      <c r="G23" s="130"/>
    </row>
    <row r="24" spans="7:9">
      <c r="G24" s="130"/>
    </row>
    <row r="25" spans="7:9">
      <c r="G25" s="130"/>
    </row>
    <row r="26" spans="7:9">
      <c r="G26" s="130"/>
    </row>
    <row r="27" spans="7:9">
      <c r="G27" s="130"/>
    </row>
    <row r="28" spans="7:9">
      <c r="G28" s="130"/>
    </row>
    <row r="29" spans="7:9">
      <c r="G29" s="130"/>
    </row>
  </sheetData>
  <mergeCells count="1">
    <mergeCell ref="B2: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Telefonia</vt:lpstr>
      <vt:lpstr>Tráfico de llamadas de Voz </vt:lpstr>
      <vt:lpstr>Tráfico de SMS</vt:lpstr>
      <vt:lpstr>smartphones+tablets</vt:lpstr>
      <vt:lpstr>Internet por tecnología 2018</vt:lpstr>
      <vt:lpstr>Internet x velocidad 2018 </vt:lpstr>
      <vt:lpstr>penetracion</vt:lpstr>
      <vt:lpstr>Tv Paga 2018</vt:lpstr>
      <vt:lpstr>Ingresos Año 2018</vt:lpstr>
    </vt:vector>
  </TitlesOfParts>
  <Company>CONATEL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Tito López</cp:lastModifiedBy>
  <cp:lastPrinted>2020-02-07T11:35:43Z</cp:lastPrinted>
  <dcterms:created xsi:type="dcterms:W3CDTF">2015-05-29T16:48:25Z</dcterms:created>
  <dcterms:modified xsi:type="dcterms:W3CDTF">2020-02-10T14:13:14Z</dcterms:modified>
</cp:coreProperties>
</file>