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2017" sheetId="2" r:id="rId1"/>
    <sheet name="OB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7" i="2"/>
  <c r="N38" i="2"/>
  <c r="N36" i="2"/>
  <c r="J30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1" i="2"/>
  <c r="J32" i="2"/>
  <c r="J33" i="2"/>
  <c r="J34" i="2"/>
  <c r="J35" i="2"/>
  <c r="J36" i="2"/>
  <c r="J37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J38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3" i="2"/>
  <c r="H23" i="2"/>
  <c r="F23" i="2"/>
  <c r="H22" i="2"/>
  <c r="P22" i="2"/>
  <c r="F22" i="2"/>
  <c r="D46" i="2"/>
  <c r="C46" i="2"/>
  <c r="I45" i="2"/>
  <c r="G45" i="2"/>
  <c r="J45" i="2"/>
  <c r="H45" i="2"/>
  <c r="J44" i="2"/>
  <c r="J46" i="2" s="1"/>
  <c r="H44" i="2"/>
  <c r="I44" i="2"/>
  <c r="G44" i="2"/>
  <c r="G46" i="2" s="1"/>
  <c r="F45" i="2"/>
  <c r="F46" i="2" s="1"/>
  <c r="F44" i="2"/>
  <c r="E45" i="2"/>
  <c r="E44" i="2"/>
  <c r="E46" i="2" s="1"/>
  <c r="I46" i="2" l="1"/>
  <c r="H46" i="2"/>
</calcChain>
</file>

<file path=xl/sharedStrings.xml><?xml version="1.0" encoding="utf-8"?>
<sst xmlns="http://schemas.openxmlformats.org/spreadsheetml/2006/main" count="93" uniqueCount="44">
  <si>
    <t>3G</t>
  </si>
  <si>
    <t>4G</t>
  </si>
  <si>
    <t>2G</t>
  </si>
  <si>
    <t>COBERTURA DE TELEFONÍA MÓVIL E INTERNET MÓVIL POR DEPARTAMENTO - AÑO 2017</t>
  </si>
  <si>
    <t>DPTOS.</t>
  </si>
  <si>
    <t>CANTIDAD DE LOCALIDADES</t>
  </si>
  <si>
    <t>CANTIDAD DE HOGARES</t>
  </si>
  <si>
    <t>LOCALIDADES CUBIERTAS</t>
  </si>
  <si>
    <t>POBLACIÓN CUBIERTA</t>
  </si>
  <si>
    <t>ZONA</t>
  </si>
  <si>
    <t>Concepcion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</si>
  <si>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</si>
  <si>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</si>
  <si>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</si>
  <si>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</si>
  <si>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</si>
  <si>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</si>
  <si>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</si>
  <si>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</si>
  <si>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</si>
  <si>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</si>
  <si>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</si>
  <si>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 xml:space="preserve">Amambay </t>
  </si>
  <si>
    <t>Canindeyú</t>
  </si>
  <si>
    <t>Presidente Hayes</t>
  </si>
  <si>
    <t>Boquerón</t>
  </si>
  <si>
    <t>Alto Paraguay</t>
  </si>
  <si>
    <t>Capital</t>
  </si>
  <si>
    <t>Urbana</t>
  </si>
  <si>
    <t>Rural</t>
  </si>
  <si>
    <t>COBERTURA DE TELEFONÍA MÓVIL E INTERNET MÓVIL - AÑO 2017</t>
  </si>
  <si>
    <t>CANTIDAD DE LOCALIDADES - TOAL PAIS</t>
  </si>
  <si>
    <t>CANTIDAD DE HOGARES - TOTAL PAIS</t>
  </si>
  <si>
    <t>Total</t>
  </si>
  <si>
    <r>
      <t>1.</t>
    </r>
    <r>
      <rPr>
        <b/>
        <sz val="7"/>
        <color theme="1"/>
        <rFont val="Times New Roman"/>
        <family val="1"/>
      </rPr>
      <t xml:space="preserve">             </t>
    </r>
    <r>
      <rPr>
        <b/>
        <sz val="12"/>
        <color theme="1"/>
        <rFont val="Times New Roman"/>
        <family val="1"/>
      </rPr>
      <t>METODOLOGÍA DE CÁLCULO DE COBERTURA</t>
    </r>
  </si>
  <si>
    <t>Por cada Departamento y tecnología de acceso móvil, fueron calculados dos tipos de cobertura, y los porcentajes de cobertura fueron calculados sobre las siguientes bases:</t>
  </si>
  <si>
    <t>Donde:</t>
  </si>
  <si>
    <t>XG: 2G, 3G y 4G</t>
  </si>
  <si>
    <t>D: Departamento para la referencia del cálculo, incluyendo Asunción.</t>
  </si>
  <si>
    <r>
      <t>2.</t>
    </r>
    <r>
      <rPr>
        <b/>
        <sz val="7"/>
        <color theme="1"/>
        <rFont val="Times New Roman"/>
        <family val="1"/>
      </rPr>
      <t xml:space="preserve">             </t>
    </r>
    <r>
      <rPr>
        <b/>
        <sz val="12"/>
        <color theme="1"/>
        <rFont val="Times New Roman"/>
        <family val="1"/>
      </rPr>
      <t>OBSERVACIONES:</t>
    </r>
  </si>
  <si>
    <r>
      <t>2.1.</t>
    </r>
    <r>
      <rPr>
        <b/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Los indicadores se basan en las declaraciones de cobertura de las licenciatarias de STMC y PCS del año 2017, correspondientes a las tecnologías 2G, 3G y 4G.</t>
    </r>
  </si>
  <si>
    <r>
      <t>2.1.</t>
    </r>
    <r>
      <rPr>
        <b/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Se asume que el 100% de una población de una localidad que haya sido declarada con cobertura por un licenciatario, posee cobertura. En el caso en que se requiera de mayor precisión, se recurrirá a los diferentes métodos ya sea de cálculos reales o estimaciones estadísticas, según las informaciones obtenidas de parte de las operadoras del Servicio.</t>
    </r>
  </si>
  <si>
    <r>
      <t>1.2.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>Cobertura de población por departamentos (urbano y rural)</t>
    </r>
  </si>
  <si>
    <r>
      <t>1.1.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>Cobertura de localidades por departamentos (urbano y rural)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</si>
</sst>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ourier"/>
      <family val="3"/>
    </font>
    <font>
      <b/>
      <sz val="12"/>
      <color theme="0"/>
      <name val="Arial Black"/>
      <family val="2"/>
    </font>
    <font>
      <b/>
      <sz val="11"/>
      <color theme="0"/>
      <name val="Arial Black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0" fontId="8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10" fontId="0" fillId="0" borderId="1" xfId="1" applyNumberFormat="1" applyFont="1" applyBorder="1"/>
    <xf numFmtId="3" fontId="9" fillId="0" borderId="1" xfId="2" applyNumberFormat="1" applyFont="1" applyBorder="1" applyAlignment="1">
      <alignment horizontal="center" vertical="center" wrapText="1"/>
    </xf>
    <xf numFmtId="10" fontId="9" fillId="0" borderId="1" xfId="1" applyNumberFormat="1" applyFont="1" applyBorder="1"/>
    <xf numFmtId="0" fontId="9" fillId="0" borderId="1" xfId="0" applyFont="1" applyBorder="1" applyAlignment="1">
      <alignment horizontal="center" vertical="center" wrapText="1"/>
    </xf>
    <xf numFmtId="3" fontId="1" fillId="0" borderId="1" xfId="2" applyNumberFormat="1" applyFont="1" applyBorder="1" applyAlignment="1">
      <alignment horizontal="center" vertical="center" wrapText="1"/>
    </xf>
    <xf numFmtId="10" fontId="1" fillId="0" borderId="1" xfId="1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Border="1"/>
  </cellXfs>
  <cellStyles count="4">
    <cellStyle name="Millares [0]" xfId="2" builtinId="6"/>
    <cellStyle name="Millares 36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4</xdr:row>
      <xdr:rowOff>66675</xdr:rowOff>
    </xdr:from>
    <xdr:to>
      <xdr:col>0</xdr:col>
      <xdr:colOff>5638800</xdr:colOff>
      <xdr:row>6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23925"/>
          <a:ext cx="50292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9</xdr:row>
      <xdr:rowOff>66675</xdr:rowOff>
    </xdr:from>
    <xdr:to>
      <xdr:col>0</xdr:col>
      <xdr:colOff>5524500</xdr:colOff>
      <xdr:row>11</xdr:row>
      <xdr:rowOff>19050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76450"/>
          <a:ext cx="50292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6" sqref="A6:A7"/>
    </sheetView>
  </sheetViews>
  <sheetFormatPr baseColWidth="10" defaultRowHeight="15" x14ac:dyDescent="0.25"/>
  <cols>
    <col min="3" max="3" width="14.5703125" customWidth="1"/>
    <col min="4" max="4" width="15.7109375" customWidth="1"/>
  </cols>
  <sheetData>
    <row r="1" spans="1:16" ht="19.5" x14ac:dyDescent="0.2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25">
      <c r="A2" s="30" t="s">
        <v>4</v>
      </c>
      <c r="B2" s="25" t="s">
        <v>9</v>
      </c>
      <c r="C2" s="30" t="s">
        <v>5</v>
      </c>
      <c r="D2" s="30" t="s">
        <v>6</v>
      </c>
      <c r="E2" s="31" t="s">
        <v>2</v>
      </c>
      <c r="F2" s="32"/>
      <c r="G2" s="32"/>
      <c r="H2" s="33"/>
      <c r="I2" s="34" t="s">
        <v>0</v>
      </c>
      <c r="J2" s="35"/>
      <c r="K2" s="35"/>
      <c r="L2" s="35"/>
      <c r="M2" s="36" t="s">
        <v>1</v>
      </c>
      <c r="N2" s="36"/>
      <c r="O2" s="36"/>
      <c r="P2" s="36"/>
    </row>
    <row r="3" spans="1:16" x14ac:dyDescent="0.25">
      <c r="A3" s="30"/>
      <c r="B3" s="26"/>
      <c r="C3" s="30"/>
      <c r="D3" s="30"/>
      <c r="E3" s="37" t="s">
        <v>7</v>
      </c>
      <c r="F3" s="37"/>
      <c r="G3" s="37" t="s">
        <v>8</v>
      </c>
      <c r="H3" s="37"/>
      <c r="I3" s="27" t="s">
        <v>7</v>
      </c>
      <c r="J3" s="27"/>
      <c r="K3" s="27" t="s">
        <v>8</v>
      </c>
      <c r="L3" s="27"/>
      <c r="M3" s="28" t="s">
        <v>7</v>
      </c>
      <c r="N3" s="28"/>
      <c r="O3" s="28" t="s">
        <v>8</v>
      </c>
      <c r="P3" s="28"/>
    </row>
    <row r="4" spans="1:16" x14ac:dyDescent="0.25">
      <c r="A4" s="20" t="s">
        <v>10</v>
      </c>
      <c r="B4" s="1" t="s">
        <v>28</v>
      </c>
      <c r="C4" s="11">
        <v>82</v>
      </c>
      <c r="D4" s="11">
        <v>24519</v>
      </c>
      <c r="E4" s="11">
        <v>82</v>
      </c>
      <c r="F4" s="12">
        <f t="shared" ref="F4:F21" si="0">+E4/C4</f>
        <v>1</v>
      </c>
      <c r="G4" s="11">
        <v>24519</v>
      </c>
      <c r="H4" s="12">
        <f t="shared" ref="H4:H21" si="1">+G4/D4</f>
        <v>1</v>
      </c>
      <c r="I4" s="11">
        <v>81</v>
      </c>
      <c r="J4" s="12">
        <f t="shared" ref="J4:J37" si="2">+I4/C4</f>
        <v>0.98780487804878048</v>
      </c>
      <c r="K4" s="11">
        <v>24496</v>
      </c>
      <c r="L4" s="12">
        <f t="shared" ref="L4:L37" si="3">+K4/D4</f>
        <v>0.9990619519556263</v>
      </c>
      <c r="M4" s="11">
        <v>44</v>
      </c>
      <c r="N4" s="12">
        <f t="shared" ref="N4:N35" si="4">+M4/C4</f>
        <v>0.53658536585365857</v>
      </c>
      <c r="O4" s="11">
        <v>19193</v>
      </c>
      <c r="P4" s="12">
        <f t="shared" ref="P4:P21" si="5">+O4/D4</f>
        <v>0.7827807006811045</v>
      </c>
    </row>
    <row r="5" spans="1:16" x14ac:dyDescent="0.25">
      <c r="A5" s="21"/>
      <c r="B5" s="1" t="s">
        <v>29</v>
      </c>
      <c r="C5" s="11">
        <v>305</v>
      </c>
      <c r="D5" s="11">
        <v>26385</v>
      </c>
      <c r="E5" s="11">
        <v>278</v>
      </c>
      <c r="F5" s="12">
        <f t="shared" si="0"/>
        <v>0.91147540983606556</v>
      </c>
      <c r="G5" s="11">
        <v>25250</v>
      </c>
      <c r="H5" s="12">
        <f t="shared" si="1"/>
        <v>0.95698313435664206</v>
      </c>
      <c r="I5" s="11">
        <v>239</v>
      </c>
      <c r="J5" s="12">
        <f t="shared" si="2"/>
        <v>0.78360655737704921</v>
      </c>
      <c r="K5" s="11">
        <v>22523</v>
      </c>
      <c r="L5" s="12">
        <f t="shared" si="3"/>
        <v>0.85362895584612464</v>
      </c>
      <c r="M5" s="11">
        <v>18</v>
      </c>
      <c r="N5" s="12">
        <f t="shared" si="4"/>
        <v>5.9016393442622953E-2</v>
      </c>
      <c r="O5" s="11">
        <v>1490</v>
      </c>
      <c r="P5" s="12">
        <f t="shared" si="5"/>
        <v>5.6471480007580066E-2</v>
      </c>
    </row>
    <row r="6" spans="1:16" x14ac:dyDescent="0.25">
      <c r="A6" s="20" t="s">
        <v>11</v>
      </c>
      <c r="B6" s="1" t="s">
        <v>28</v>
      </c>
      <c r="C6" s="11">
        <v>140</v>
      </c>
      <c r="D6" s="11">
        <v>24844</v>
      </c>
      <c r="E6" s="11">
        <v>140</v>
      </c>
      <c r="F6" s="12">
        <f t="shared" si="0"/>
        <v>1</v>
      </c>
      <c r="G6" s="11">
        <v>24844</v>
      </c>
      <c r="H6" s="12">
        <f t="shared" si="1"/>
        <v>1</v>
      </c>
      <c r="I6" s="11">
        <v>138</v>
      </c>
      <c r="J6" s="12">
        <f t="shared" si="2"/>
        <v>0.98571428571428577</v>
      </c>
      <c r="K6" s="11">
        <v>24747</v>
      </c>
      <c r="L6" s="12">
        <f t="shared" si="3"/>
        <v>0.99609563677346646</v>
      </c>
      <c r="M6" s="11">
        <v>38</v>
      </c>
      <c r="N6" s="12">
        <f t="shared" si="4"/>
        <v>0.27142857142857141</v>
      </c>
      <c r="O6" s="11">
        <v>9648</v>
      </c>
      <c r="P6" s="12">
        <f t="shared" si="5"/>
        <v>0.38834326195459667</v>
      </c>
    </row>
    <row r="7" spans="1:16" x14ac:dyDescent="0.25">
      <c r="A7" s="21"/>
      <c r="B7" s="1" t="s">
        <v>29</v>
      </c>
      <c r="C7" s="11">
        <v>885</v>
      </c>
      <c r="D7" s="11">
        <v>74241</v>
      </c>
      <c r="E7" s="11">
        <v>845</v>
      </c>
      <c r="F7" s="12">
        <f t="shared" si="0"/>
        <v>0.95480225988700562</v>
      </c>
      <c r="G7" s="11">
        <v>72343</v>
      </c>
      <c r="H7" s="12">
        <f t="shared" si="1"/>
        <v>0.97443461160275324</v>
      </c>
      <c r="I7" s="11">
        <v>719</v>
      </c>
      <c r="J7" s="12">
        <f t="shared" si="2"/>
        <v>0.81242937853107344</v>
      </c>
      <c r="K7" s="11">
        <v>63692</v>
      </c>
      <c r="L7" s="12">
        <f t="shared" si="3"/>
        <v>0.85790870273837905</v>
      </c>
      <c r="M7" s="11">
        <v>43</v>
      </c>
      <c r="N7" s="12">
        <f t="shared" si="4"/>
        <v>4.8587570621468928E-2</v>
      </c>
      <c r="O7" s="11">
        <v>4101</v>
      </c>
      <c r="P7" s="12">
        <f t="shared" si="5"/>
        <v>5.5239018870974259E-2</v>
      </c>
    </row>
    <row r="8" spans="1:16" x14ac:dyDescent="0.25">
      <c r="A8" s="20" t="s">
        <v>12</v>
      </c>
      <c r="B8" s="1" t="s">
        <v>28</v>
      </c>
      <c r="C8" s="11">
        <v>152</v>
      </c>
      <c r="D8" s="11">
        <v>29405</v>
      </c>
      <c r="E8" s="11">
        <v>152</v>
      </c>
      <c r="F8" s="12">
        <f t="shared" si="0"/>
        <v>1</v>
      </c>
      <c r="G8" s="11">
        <v>29405</v>
      </c>
      <c r="H8" s="12">
        <f t="shared" si="1"/>
        <v>1</v>
      </c>
      <c r="I8" s="11">
        <v>152</v>
      </c>
      <c r="J8" s="12">
        <f t="shared" si="2"/>
        <v>1</v>
      </c>
      <c r="K8" s="11">
        <v>29405</v>
      </c>
      <c r="L8" s="12">
        <f t="shared" si="3"/>
        <v>1</v>
      </c>
      <c r="M8" s="11">
        <v>75</v>
      </c>
      <c r="N8" s="12">
        <f t="shared" si="4"/>
        <v>0.49342105263157893</v>
      </c>
      <c r="O8" s="11">
        <v>21408</v>
      </c>
      <c r="P8" s="12">
        <f t="shared" si="5"/>
        <v>0.72803944907328688</v>
      </c>
    </row>
    <row r="9" spans="1:16" x14ac:dyDescent="0.25">
      <c r="A9" s="21"/>
      <c r="B9" s="1" t="s">
        <v>29</v>
      </c>
      <c r="C9" s="11">
        <v>275</v>
      </c>
      <c r="D9" s="11">
        <v>44229</v>
      </c>
      <c r="E9" s="11">
        <v>275</v>
      </c>
      <c r="F9" s="12">
        <f t="shared" si="0"/>
        <v>1</v>
      </c>
      <c r="G9" s="11">
        <v>44229</v>
      </c>
      <c r="H9" s="12">
        <f t="shared" si="1"/>
        <v>1</v>
      </c>
      <c r="I9" s="11">
        <v>269</v>
      </c>
      <c r="J9" s="12">
        <f t="shared" si="2"/>
        <v>0.97818181818181815</v>
      </c>
      <c r="K9" s="11">
        <v>44082</v>
      </c>
      <c r="L9" s="12">
        <f t="shared" si="3"/>
        <v>0.99667638879468223</v>
      </c>
      <c r="M9" s="11">
        <v>22</v>
      </c>
      <c r="N9" s="12">
        <f t="shared" si="4"/>
        <v>0.08</v>
      </c>
      <c r="O9" s="11">
        <v>6884</v>
      </c>
      <c r="P9" s="12">
        <f t="shared" si="5"/>
        <v>0.15564448664903119</v>
      </c>
    </row>
    <row r="10" spans="1:16" x14ac:dyDescent="0.25">
      <c r="A10" s="20" t="s">
        <v>13</v>
      </c>
      <c r="B10" s="1" t="s">
        <v>28</v>
      </c>
      <c r="C10" s="11">
        <v>103</v>
      </c>
      <c r="D10" s="11">
        <v>26339</v>
      </c>
      <c r="E10" s="11">
        <v>102</v>
      </c>
      <c r="F10" s="12">
        <f t="shared" si="0"/>
        <v>0.99029126213592233</v>
      </c>
      <c r="G10" s="11">
        <v>26161</v>
      </c>
      <c r="H10" s="12">
        <f t="shared" si="1"/>
        <v>0.99324196059075898</v>
      </c>
      <c r="I10" s="11">
        <v>101</v>
      </c>
      <c r="J10" s="12">
        <f t="shared" si="2"/>
        <v>0.98058252427184467</v>
      </c>
      <c r="K10" s="11">
        <v>26080</v>
      </c>
      <c r="L10" s="12">
        <f t="shared" si="3"/>
        <v>0.99016667299441896</v>
      </c>
      <c r="M10" s="11">
        <v>17</v>
      </c>
      <c r="N10" s="12">
        <f t="shared" si="4"/>
        <v>0.1650485436893204</v>
      </c>
      <c r="O10" s="11">
        <v>14027</v>
      </c>
      <c r="P10" s="12">
        <f t="shared" si="5"/>
        <v>0.53255628535631572</v>
      </c>
    </row>
    <row r="11" spans="1:16" x14ac:dyDescent="0.25">
      <c r="A11" s="21"/>
      <c r="B11" s="1" t="s">
        <v>29</v>
      </c>
      <c r="C11" s="11">
        <v>319</v>
      </c>
      <c r="D11" s="11">
        <v>30048</v>
      </c>
      <c r="E11" s="11">
        <v>315</v>
      </c>
      <c r="F11" s="12">
        <f t="shared" si="0"/>
        <v>0.98746081504702199</v>
      </c>
      <c r="G11" s="11">
        <v>29693</v>
      </c>
      <c r="H11" s="12">
        <f t="shared" si="1"/>
        <v>0.98818556975505856</v>
      </c>
      <c r="I11" s="11">
        <v>308</v>
      </c>
      <c r="J11" s="12">
        <f t="shared" si="2"/>
        <v>0.96551724137931039</v>
      </c>
      <c r="K11" s="11">
        <v>29317</v>
      </c>
      <c r="L11" s="12">
        <f t="shared" si="3"/>
        <v>0.97567225772097976</v>
      </c>
      <c r="M11" s="11">
        <v>14</v>
      </c>
      <c r="N11" s="12">
        <f t="shared" si="4"/>
        <v>4.3887147335423198E-2</v>
      </c>
      <c r="O11" s="11">
        <v>1962</v>
      </c>
      <c r="P11" s="12">
        <f t="shared" si="5"/>
        <v>6.5295527156549515E-2</v>
      </c>
    </row>
    <row r="12" spans="1:16" x14ac:dyDescent="0.25">
      <c r="A12" s="20" t="s">
        <v>14</v>
      </c>
      <c r="B12" s="1" t="s">
        <v>28</v>
      </c>
      <c r="C12" s="11">
        <v>187</v>
      </c>
      <c r="D12" s="11">
        <v>55720</v>
      </c>
      <c r="E12" s="11">
        <v>187</v>
      </c>
      <c r="F12" s="12">
        <f t="shared" si="0"/>
        <v>1</v>
      </c>
      <c r="G12" s="11">
        <v>55720</v>
      </c>
      <c r="H12" s="12">
        <f t="shared" si="1"/>
        <v>1</v>
      </c>
      <c r="I12" s="11">
        <v>187</v>
      </c>
      <c r="J12" s="12">
        <f t="shared" si="2"/>
        <v>1</v>
      </c>
      <c r="K12" s="11">
        <v>55720</v>
      </c>
      <c r="L12" s="12">
        <f t="shared" si="3"/>
        <v>1</v>
      </c>
      <c r="M12" s="11">
        <v>104</v>
      </c>
      <c r="N12" s="12">
        <f t="shared" si="4"/>
        <v>0.55614973262032086</v>
      </c>
      <c r="O12" s="11">
        <v>42832</v>
      </c>
      <c r="P12" s="12">
        <f t="shared" si="5"/>
        <v>0.76870064608758071</v>
      </c>
    </row>
    <row r="13" spans="1:16" x14ac:dyDescent="0.25">
      <c r="A13" s="21"/>
      <c r="B13" s="1" t="s">
        <v>29</v>
      </c>
      <c r="C13" s="11">
        <v>741</v>
      </c>
      <c r="D13" s="11">
        <v>66800</v>
      </c>
      <c r="E13" s="11">
        <v>736</v>
      </c>
      <c r="F13" s="12">
        <f t="shared" si="0"/>
        <v>0.99325236167341435</v>
      </c>
      <c r="G13" s="11">
        <v>66614</v>
      </c>
      <c r="H13" s="12">
        <f t="shared" si="1"/>
        <v>0.99721556886227547</v>
      </c>
      <c r="I13" s="11">
        <v>661</v>
      </c>
      <c r="J13" s="12">
        <f t="shared" si="2"/>
        <v>0.89203778677462886</v>
      </c>
      <c r="K13" s="11">
        <v>62569</v>
      </c>
      <c r="L13" s="12">
        <f t="shared" si="3"/>
        <v>0.93666167664670663</v>
      </c>
      <c r="M13" s="11">
        <v>44</v>
      </c>
      <c r="N13" s="12">
        <f t="shared" si="4"/>
        <v>5.9379217273954114E-2</v>
      </c>
      <c r="O13" s="11">
        <v>6503</v>
      </c>
      <c r="P13" s="12">
        <f t="shared" si="5"/>
        <v>9.7350299401197604E-2</v>
      </c>
    </row>
    <row r="14" spans="1:16" x14ac:dyDescent="0.25">
      <c r="A14" s="20" t="s">
        <v>15</v>
      </c>
      <c r="B14" s="1" t="s">
        <v>28</v>
      </c>
      <c r="C14" s="11">
        <v>63</v>
      </c>
      <c r="D14" s="11">
        <v>11131</v>
      </c>
      <c r="E14" s="11">
        <v>61</v>
      </c>
      <c r="F14" s="12">
        <f t="shared" si="0"/>
        <v>0.96825396825396826</v>
      </c>
      <c r="G14" s="11">
        <v>10874</v>
      </c>
      <c r="H14" s="12">
        <f t="shared" si="1"/>
        <v>0.97691132872158837</v>
      </c>
      <c r="I14" s="11">
        <v>60</v>
      </c>
      <c r="J14" s="12">
        <f t="shared" si="2"/>
        <v>0.95238095238095233</v>
      </c>
      <c r="K14" s="11">
        <v>10801</v>
      </c>
      <c r="L14" s="12">
        <f t="shared" si="3"/>
        <v>0.97035306800826515</v>
      </c>
      <c r="M14" s="11">
        <v>2</v>
      </c>
      <c r="N14" s="12">
        <f t="shared" si="4"/>
        <v>3.1746031746031744E-2</v>
      </c>
      <c r="O14" s="11">
        <v>407</v>
      </c>
      <c r="P14" s="12">
        <f t="shared" si="5"/>
        <v>3.6564549456472917E-2</v>
      </c>
    </row>
    <row r="15" spans="1:16" x14ac:dyDescent="0.25">
      <c r="A15" s="21"/>
      <c r="B15" s="1" t="s">
        <v>29</v>
      </c>
      <c r="C15" s="11">
        <v>328</v>
      </c>
      <c r="D15" s="11">
        <v>32013</v>
      </c>
      <c r="E15" s="11">
        <v>279</v>
      </c>
      <c r="F15" s="12">
        <f t="shared" si="0"/>
        <v>0.85060975609756095</v>
      </c>
      <c r="G15" s="11">
        <v>29262</v>
      </c>
      <c r="H15" s="12">
        <f t="shared" si="1"/>
        <v>0.91406616062224721</v>
      </c>
      <c r="I15" s="11">
        <v>249</v>
      </c>
      <c r="J15" s="12">
        <f t="shared" si="2"/>
        <v>0.75914634146341464</v>
      </c>
      <c r="K15" s="11">
        <v>27146</v>
      </c>
      <c r="L15" s="12">
        <f t="shared" si="3"/>
        <v>0.84796801299472091</v>
      </c>
      <c r="M15" s="11">
        <v>8</v>
      </c>
      <c r="N15" s="12">
        <f t="shared" si="4"/>
        <v>2.4390243902439025E-2</v>
      </c>
      <c r="O15" s="11">
        <v>850</v>
      </c>
      <c r="P15" s="12">
        <f t="shared" si="5"/>
        <v>2.6551713366444882E-2</v>
      </c>
    </row>
    <row r="16" spans="1:16" x14ac:dyDescent="0.25">
      <c r="A16" s="20" t="s">
        <v>16</v>
      </c>
      <c r="B16" s="1" t="s">
        <v>28</v>
      </c>
      <c r="C16" s="11">
        <v>270</v>
      </c>
      <c r="D16" s="11">
        <v>72931</v>
      </c>
      <c r="E16" s="11">
        <v>269</v>
      </c>
      <c r="F16" s="12">
        <f t="shared" si="0"/>
        <v>0.99629629629629635</v>
      </c>
      <c r="G16" s="11">
        <v>72810</v>
      </c>
      <c r="H16" s="12">
        <f t="shared" si="1"/>
        <v>0.9983408975607081</v>
      </c>
      <c r="I16" s="11">
        <v>268</v>
      </c>
      <c r="J16" s="12">
        <f t="shared" si="2"/>
        <v>0.99259259259259258</v>
      </c>
      <c r="K16" s="11">
        <v>72691</v>
      </c>
      <c r="L16" s="12">
        <f t="shared" si="3"/>
        <v>0.99670921830223091</v>
      </c>
      <c r="M16" s="11">
        <v>91</v>
      </c>
      <c r="N16" s="12">
        <f t="shared" si="4"/>
        <v>0.33703703703703702</v>
      </c>
      <c r="O16" s="11">
        <v>37513</v>
      </c>
      <c r="P16" s="12">
        <f t="shared" si="5"/>
        <v>0.5143628909517215</v>
      </c>
    </row>
    <row r="17" spans="1:16" x14ac:dyDescent="0.25">
      <c r="A17" s="21"/>
      <c r="B17" s="1" t="s">
        <v>29</v>
      </c>
      <c r="C17" s="11">
        <v>704</v>
      </c>
      <c r="D17" s="11">
        <v>64643</v>
      </c>
      <c r="E17" s="11">
        <v>625</v>
      </c>
      <c r="F17" s="12">
        <f t="shared" si="0"/>
        <v>0.88778409090909094</v>
      </c>
      <c r="G17" s="11">
        <v>59704</v>
      </c>
      <c r="H17" s="12">
        <f t="shared" si="1"/>
        <v>0.92359574895967078</v>
      </c>
      <c r="I17" s="11">
        <v>578</v>
      </c>
      <c r="J17" s="12">
        <f t="shared" si="2"/>
        <v>0.82102272727272729</v>
      </c>
      <c r="K17" s="11">
        <v>57140</v>
      </c>
      <c r="L17" s="12">
        <f t="shared" si="3"/>
        <v>0.88393174821713105</v>
      </c>
      <c r="M17" s="11">
        <v>19</v>
      </c>
      <c r="N17" s="12">
        <f t="shared" si="4"/>
        <v>2.6988636363636364E-2</v>
      </c>
      <c r="O17" s="11">
        <v>2367</v>
      </c>
      <c r="P17" s="12">
        <f t="shared" si="5"/>
        <v>3.6616493665207368E-2</v>
      </c>
    </row>
    <row r="18" spans="1:16" x14ac:dyDescent="0.25">
      <c r="A18" s="20" t="s">
        <v>17</v>
      </c>
      <c r="B18" s="1" t="s">
        <v>28</v>
      </c>
      <c r="C18" s="11">
        <v>90</v>
      </c>
      <c r="D18" s="11">
        <v>21115</v>
      </c>
      <c r="E18" s="11">
        <v>90</v>
      </c>
      <c r="F18" s="12">
        <f t="shared" si="0"/>
        <v>1</v>
      </c>
      <c r="G18" s="11">
        <v>21115</v>
      </c>
      <c r="H18" s="12">
        <f t="shared" si="1"/>
        <v>1</v>
      </c>
      <c r="I18" s="11">
        <v>89</v>
      </c>
      <c r="J18" s="12">
        <f t="shared" si="2"/>
        <v>0.98888888888888893</v>
      </c>
      <c r="K18" s="11">
        <v>21023</v>
      </c>
      <c r="L18" s="12">
        <f t="shared" si="3"/>
        <v>0.99564290788538956</v>
      </c>
      <c r="M18" s="11">
        <v>46</v>
      </c>
      <c r="N18" s="12">
        <f t="shared" si="4"/>
        <v>0.51111111111111107</v>
      </c>
      <c r="O18" s="11">
        <v>12533</v>
      </c>
      <c r="P18" s="12">
        <f t="shared" si="5"/>
        <v>0.59355908122188017</v>
      </c>
    </row>
    <row r="19" spans="1:16" x14ac:dyDescent="0.25">
      <c r="A19" s="21"/>
      <c r="B19" s="1" t="s">
        <v>29</v>
      </c>
      <c r="C19" s="11">
        <v>162</v>
      </c>
      <c r="D19" s="11">
        <v>14141</v>
      </c>
      <c r="E19" s="11">
        <v>153</v>
      </c>
      <c r="F19" s="12">
        <f t="shared" si="0"/>
        <v>0.94444444444444442</v>
      </c>
      <c r="G19" s="11">
        <v>13690</v>
      </c>
      <c r="H19" s="12">
        <f t="shared" si="1"/>
        <v>0.9681069231313203</v>
      </c>
      <c r="I19" s="11">
        <v>143</v>
      </c>
      <c r="J19" s="12">
        <f t="shared" si="2"/>
        <v>0.88271604938271608</v>
      </c>
      <c r="K19" s="11">
        <v>13036</v>
      </c>
      <c r="L19" s="12">
        <f t="shared" si="3"/>
        <v>0.92185842585389999</v>
      </c>
      <c r="M19" s="11">
        <v>14</v>
      </c>
      <c r="N19" s="12">
        <f t="shared" si="4"/>
        <v>8.6419753086419748E-2</v>
      </c>
      <c r="O19" s="11">
        <v>1718</v>
      </c>
      <c r="P19" s="12">
        <f t="shared" si="5"/>
        <v>0.12149070079909483</v>
      </c>
    </row>
    <row r="20" spans="1:16" x14ac:dyDescent="0.25">
      <c r="A20" s="20" t="s">
        <v>18</v>
      </c>
      <c r="B20" s="1" t="s">
        <v>28</v>
      </c>
      <c r="C20" s="11">
        <v>132</v>
      </c>
      <c r="D20" s="11">
        <v>21736</v>
      </c>
      <c r="E20" s="11">
        <v>132</v>
      </c>
      <c r="F20" s="12">
        <f t="shared" si="0"/>
        <v>1</v>
      </c>
      <c r="G20" s="11">
        <v>21736</v>
      </c>
      <c r="H20" s="12">
        <f t="shared" si="1"/>
        <v>1</v>
      </c>
      <c r="I20" s="11">
        <v>132</v>
      </c>
      <c r="J20" s="12">
        <f t="shared" si="2"/>
        <v>1</v>
      </c>
      <c r="K20" s="11">
        <v>21736</v>
      </c>
      <c r="L20" s="12">
        <f t="shared" si="3"/>
        <v>1</v>
      </c>
      <c r="M20" s="11">
        <v>54</v>
      </c>
      <c r="N20" s="12">
        <f t="shared" si="4"/>
        <v>0.40909090909090912</v>
      </c>
      <c r="O20" s="11">
        <v>10424</v>
      </c>
      <c r="P20" s="12">
        <f t="shared" si="5"/>
        <v>0.47957305852042692</v>
      </c>
    </row>
    <row r="21" spans="1:16" x14ac:dyDescent="0.25">
      <c r="A21" s="21"/>
      <c r="B21" s="1" t="s">
        <v>29</v>
      </c>
      <c r="C21" s="11">
        <v>317</v>
      </c>
      <c r="D21" s="11">
        <v>44834</v>
      </c>
      <c r="E21" s="11">
        <v>310</v>
      </c>
      <c r="F21" s="12">
        <f t="shared" si="0"/>
        <v>0.97791798107255523</v>
      </c>
      <c r="G21" s="11">
        <v>44176</v>
      </c>
      <c r="H21" s="12">
        <f t="shared" si="1"/>
        <v>0.98532363831021097</v>
      </c>
      <c r="I21" s="11">
        <v>301</v>
      </c>
      <c r="J21" s="12">
        <f t="shared" si="2"/>
        <v>0.94952681388012616</v>
      </c>
      <c r="K21" s="11">
        <v>43619</v>
      </c>
      <c r="L21" s="12">
        <f t="shared" si="3"/>
        <v>0.97290003122630142</v>
      </c>
      <c r="M21" s="11">
        <v>22</v>
      </c>
      <c r="N21" s="12">
        <f t="shared" si="4"/>
        <v>6.9400630914826497E-2</v>
      </c>
      <c r="O21" s="11">
        <v>3042</v>
      </c>
      <c r="P21" s="12">
        <f t="shared" si="5"/>
        <v>6.7850292188963726E-2</v>
      </c>
    </row>
    <row r="22" spans="1:16" x14ac:dyDescent="0.25">
      <c r="A22" s="22" t="s">
        <v>19</v>
      </c>
      <c r="B22" s="15" t="s">
        <v>28</v>
      </c>
      <c r="C22" s="13">
        <v>232</v>
      </c>
      <c r="D22" s="13">
        <v>132666</v>
      </c>
      <c r="E22" s="16">
        <v>231</v>
      </c>
      <c r="F22" s="17">
        <f>+E22/C22</f>
        <v>0.99568965517241381</v>
      </c>
      <c r="G22" s="16">
        <v>132603</v>
      </c>
      <c r="H22" s="17">
        <f>+G22/D22</f>
        <v>0.9995251232418253</v>
      </c>
      <c r="I22" s="16">
        <v>227</v>
      </c>
      <c r="J22" s="17">
        <f t="shared" si="2"/>
        <v>0.97844827586206895</v>
      </c>
      <c r="K22" s="13">
        <v>132085</v>
      </c>
      <c r="L22" s="14">
        <f t="shared" si="3"/>
        <v>0.99562058100794482</v>
      </c>
      <c r="M22" s="13">
        <v>145</v>
      </c>
      <c r="N22" s="14">
        <f t="shared" si="4"/>
        <v>0.625</v>
      </c>
      <c r="O22" s="13">
        <v>116914</v>
      </c>
      <c r="P22" s="14">
        <f>+O22/D22</f>
        <v>0.88126573500369354</v>
      </c>
    </row>
    <row r="23" spans="1:16" x14ac:dyDescent="0.25">
      <c r="A23" s="23"/>
      <c r="B23" s="15" t="s">
        <v>29</v>
      </c>
      <c r="C23" s="13">
        <v>468</v>
      </c>
      <c r="D23" s="13">
        <v>38389</v>
      </c>
      <c r="E23" s="16">
        <v>420</v>
      </c>
      <c r="F23" s="17">
        <f>+E23/C23</f>
        <v>0.89743589743589747</v>
      </c>
      <c r="G23" s="16">
        <v>36351</v>
      </c>
      <c r="H23" s="17">
        <f>+G23/D23</f>
        <v>0.9469118757977546</v>
      </c>
      <c r="I23" s="16">
        <v>364</v>
      </c>
      <c r="J23" s="17">
        <f t="shared" si="2"/>
        <v>0.77777777777777779</v>
      </c>
      <c r="K23" s="13">
        <v>34370</v>
      </c>
      <c r="L23" s="14">
        <f t="shared" si="3"/>
        <v>0.89530855192893799</v>
      </c>
      <c r="M23" s="13">
        <v>27</v>
      </c>
      <c r="N23" s="14">
        <f t="shared" si="4"/>
        <v>5.7692307692307696E-2</v>
      </c>
      <c r="O23" s="13">
        <v>3389</v>
      </c>
      <c r="P23" s="14">
        <f>+O23/D23</f>
        <v>8.8280497017374768E-2</v>
      </c>
    </row>
    <row r="24" spans="1:16" x14ac:dyDescent="0.25">
      <c r="A24" s="20" t="s">
        <v>20</v>
      </c>
      <c r="B24" s="1" t="s">
        <v>28</v>
      </c>
      <c r="C24" s="11">
        <v>443</v>
      </c>
      <c r="D24" s="11">
        <v>371181</v>
      </c>
      <c r="E24" s="16">
        <v>443</v>
      </c>
      <c r="F24" s="17">
        <f t="shared" ref="F24:F38" si="6">+E24/C24</f>
        <v>1</v>
      </c>
      <c r="G24" s="16">
        <v>371181</v>
      </c>
      <c r="H24" s="17">
        <f t="shared" ref="H24:H38" si="7">+G24/D24</f>
        <v>1</v>
      </c>
      <c r="I24" s="16">
        <v>443</v>
      </c>
      <c r="J24" s="17">
        <f t="shared" si="2"/>
        <v>1</v>
      </c>
      <c r="K24" s="11">
        <v>371181</v>
      </c>
      <c r="L24" s="12">
        <f t="shared" si="3"/>
        <v>1</v>
      </c>
      <c r="M24" s="11">
        <v>405</v>
      </c>
      <c r="N24" s="12">
        <f t="shared" si="4"/>
        <v>0.91422121896162534</v>
      </c>
      <c r="O24" s="11">
        <v>364189</v>
      </c>
      <c r="P24" s="12">
        <f t="shared" ref="P24:P38" si="8">+O24/D24</f>
        <v>0.98116282891635076</v>
      </c>
    </row>
    <row r="25" spans="1:16" x14ac:dyDescent="0.25">
      <c r="A25" s="21"/>
      <c r="B25" s="1" t="s">
        <v>29</v>
      </c>
      <c r="C25" s="11">
        <v>231</v>
      </c>
      <c r="D25" s="11">
        <v>58478</v>
      </c>
      <c r="E25" s="16">
        <v>230</v>
      </c>
      <c r="F25" s="17">
        <f t="shared" si="6"/>
        <v>0.99567099567099571</v>
      </c>
      <c r="G25" s="16">
        <v>58345</v>
      </c>
      <c r="H25" s="17">
        <f t="shared" si="7"/>
        <v>0.9977256404117788</v>
      </c>
      <c r="I25" s="16">
        <v>229</v>
      </c>
      <c r="J25" s="17">
        <f t="shared" si="2"/>
        <v>0.9913419913419913</v>
      </c>
      <c r="K25" s="11">
        <v>58320</v>
      </c>
      <c r="L25" s="12">
        <f t="shared" si="3"/>
        <v>0.99729812921098537</v>
      </c>
      <c r="M25" s="11">
        <v>128</v>
      </c>
      <c r="N25" s="12">
        <f t="shared" si="4"/>
        <v>0.55411255411255411</v>
      </c>
      <c r="O25" s="11">
        <v>38710</v>
      </c>
      <c r="P25" s="12">
        <f t="shared" si="8"/>
        <v>0.66195834330859471</v>
      </c>
    </row>
    <row r="26" spans="1:16" x14ac:dyDescent="0.25">
      <c r="A26" s="20" t="s">
        <v>21</v>
      </c>
      <c r="B26" s="1" t="s">
        <v>28</v>
      </c>
      <c r="C26" s="11">
        <v>97</v>
      </c>
      <c r="D26" s="11">
        <v>17489</v>
      </c>
      <c r="E26" s="16">
        <v>97</v>
      </c>
      <c r="F26" s="17">
        <f t="shared" si="6"/>
        <v>1</v>
      </c>
      <c r="G26" s="16">
        <v>17489</v>
      </c>
      <c r="H26" s="17">
        <f t="shared" si="7"/>
        <v>1</v>
      </c>
      <c r="I26" s="16">
        <v>93</v>
      </c>
      <c r="J26" s="17">
        <f t="shared" si="2"/>
        <v>0.95876288659793818</v>
      </c>
      <c r="K26" s="11">
        <v>16979</v>
      </c>
      <c r="L26" s="12">
        <f t="shared" si="3"/>
        <v>0.97083881296815144</v>
      </c>
      <c r="M26" s="11">
        <v>38</v>
      </c>
      <c r="N26" s="12">
        <f t="shared" si="4"/>
        <v>0.39175257731958762</v>
      </c>
      <c r="O26" s="11">
        <v>11330</v>
      </c>
      <c r="P26" s="12">
        <f t="shared" si="8"/>
        <v>0.64783578249185203</v>
      </c>
    </row>
    <row r="27" spans="1:16" x14ac:dyDescent="0.25">
      <c r="A27" s="21"/>
      <c r="B27" s="1" t="s">
        <v>29</v>
      </c>
      <c r="C27" s="11">
        <v>154</v>
      </c>
      <c r="D27" s="11">
        <v>9957</v>
      </c>
      <c r="E27" s="11">
        <v>129</v>
      </c>
      <c r="F27" s="12">
        <f t="shared" si="6"/>
        <v>0.83766233766233766</v>
      </c>
      <c r="G27" s="11">
        <v>8619</v>
      </c>
      <c r="H27" s="12">
        <f t="shared" si="7"/>
        <v>0.86562217535402231</v>
      </c>
      <c r="I27" s="11">
        <v>105</v>
      </c>
      <c r="J27" s="12">
        <f t="shared" si="2"/>
        <v>0.68181818181818177</v>
      </c>
      <c r="K27" s="11">
        <v>7591</v>
      </c>
      <c r="L27" s="12">
        <f t="shared" si="3"/>
        <v>0.76237822637340569</v>
      </c>
      <c r="M27" s="11">
        <v>11</v>
      </c>
      <c r="N27" s="12">
        <f t="shared" si="4"/>
        <v>7.1428571428571425E-2</v>
      </c>
      <c r="O27" s="11">
        <v>525</v>
      </c>
      <c r="P27" s="12">
        <f t="shared" si="8"/>
        <v>5.2726724917143718E-2</v>
      </c>
    </row>
    <row r="28" spans="1:16" x14ac:dyDescent="0.25">
      <c r="A28" s="20" t="s">
        <v>22</v>
      </c>
      <c r="B28" s="1" t="s">
        <v>28</v>
      </c>
      <c r="C28" s="11">
        <v>35</v>
      </c>
      <c r="D28" s="11">
        <v>26178</v>
      </c>
      <c r="E28" s="11">
        <v>35</v>
      </c>
      <c r="F28" s="12">
        <f t="shared" si="6"/>
        <v>1</v>
      </c>
      <c r="G28" s="11">
        <v>26178</v>
      </c>
      <c r="H28" s="12">
        <f t="shared" si="7"/>
        <v>1</v>
      </c>
      <c r="I28" s="11">
        <v>35</v>
      </c>
      <c r="J28" s="12">
        <f t="shared" si="2"/>
        <v>1</v>
      </c>
      <c r="K28" s="11">
        <v>26178</v>
      </c>
      <c r="L28" s="12">
        <f t="shared" si="3"/>
        <v>1</v>
      </c>
      <c r="M28" s="11">
        <v>28</v>
      </c>
      <c r="N28" s="12">
        <f t="shared" si="4"/>
        <v>0.8</v>
      </c>
      <c r="O28" s="11">
        <v>25261</v>
      </c>
      <c r="P28" s="12">
        <f t="shared" si="8"/>
        <v>0.96497058598823438</v>
      </c>
    </row>
    <row r="29" spans="1:16" x14ac:dyDescent="0.25">
      <c r="A29" s="21"/>
      <c r="B29" s="1" t="s">
        <v>29</v>
      </c>
      <c r="C29" s="11">
        <v>174</v>
      </c>
      <c r="D29" s="11">
        <v>11901</v>
      </c>
      <c r="E29" s="11">
        <v>113</v>
      </c>
      <c r="F29" s="12">
        <f t="shared" si="6"/>
        <v>0.64942528735632188</v>
      </c>
      <c r="G29" s="11">
        <v>9773</v>
      </c>
      <c r="H29" s="12">
        <f t="shared" si="7"/>
        <v>0.82119149651289802</v>
      </c>
      <c r="I29" s="11">
        <v>74</v>
      </c>
      <c r="J29" s="12">
        <f t="shared" si="2"/>
        <v>0.42528735632183906</v>
      </c>
      <c r="K29" s="11">
        <v>7729</v>
      </c>
      <c r="L29" s="12">
        <f t="shared" si="3"/>
        <v>0.64944122342660282</v>
      </c>
      <c r="M29" s="11">
        <v>9</v>
      </c>
      <c r="N29" s="12">
        <f t="shared" si="4"/>
        <v>5.1724137931034482E-2</v>
      </c>
      <c r="O29" s="11">
        <v>1470</v>
      </c>
      <c r="P29" s="12">
        <f t="shared" si="8"/>
        <v>0.12351903201411646</v>
      </c>
    </row>
    <row r="30" spans="1:16" x14ac:dyDescent="0.25">
      <c r="A30" s="20" t="s">
        <v>23</v>
      </c>
      <c r="B30" s="1" t="s">
        <v>28</v>
      </c>
      <c r="C30" s="11">
        <v>89</v>
      </c>
      <c r="D30" s="11">
        <v>21999</v>
      </c>
      <c r="E30" s="11">
        <v>87</v>
      </c>
      <c r="F30" s="12">
        <f t="shared" si="6"/>
        <v>0.97752808988764039</v>
      </c>
      <c r="G30" s="11">
        <v>21849</v>
      </c>
      <c r="H30" s="12">
        <f t="shared" si="7"/>
        <v>0.99318150825037499</v>
      </c>
      <c r="I30" s="11">
        <v>87</v>
      </c>
      <c r="J30" s="12">
        <f t="shared" si="2"/>
        <v>0.97752808988764039</v>
      </c>
      <c r="K30" s="11">
        <v>21849</v>
      </c>
      <c r="L30" s="12">
        <f t="shared" si="3"/>
        <v>0.99318150825037499</v>
      </c>
      <c r="M30" s="11">
        <v>29</v>
      </c>
      <c r="N30" s="12">
        <f t="shared" si="4"/>
        <v>0.3258426966292135</v>
      </c>
      <c r="O30" s="11">
        <v>10089</v>
      </c>
      <c r="P30" s="12">
        <f t="shared" si="8"/>
        <v>0.45861175507977636</v>
      </c>
    </row>
    <row r="31" spans="1:16" x14ac:dyDescent="0.25">
      <c r="A31" s="21"/>
      <c r="B31" s="1" t="s">
        <v>29</v>
      </c>
      <c r="C31" s="11">
        <v>408</v>
      </c>
      <c r="D31" s="11">
        <v>29570</v>
      </c>
      <c r="E31" s="11">
        <v>314</v>
      </c>
      <c r="F31" s="12">
        <f t="shared" si="6"/>
        <v>0.76960784313725494</v>
      </c>
      <c r="G31" s="11">
        <v>26658</v>
      </c>
      <c r="H31" s="12">
        <f t="shared" si="7"/>
        <v>0.90152181264795406</v>
      </c>
      <c r="I31" s="11">
        <v>264</v>
      </c>
      <c r="J31" s="12">
        <f t="shared" si="2"/>
        <v>0.6470588235294118</v>
      </c>
      <c r="K31" s="11">
        <v>24573</v>
      </c>
      <c r="L31" s="12">
        <f t="shared" si="3"/>
        <v>0.83101115995941832</v>
      </c>
      <c r="M31" s="11">
        <v>7</v>
      </c>
      <c r="N31" s="12">
        <f t="shared" si="4"/>
        <v>1.7156862745098041E-2</v>
      </c>
      <c r="O31" s="11">
        <v>1393</v>
      </c>
      <c r="P31" s="12">
        <f t="shared" si="8"/>
        <v>4.7108555968887383E-2</v>
      </c>
    </row>
    <row r="32" spans="1:16" x14ac:dyDescent="0.25">
      <c r="A32" s="20" t="s">
        <v>24</v>
      </c>
      <c r="B32" s="1" t="s">
        <v>28</v>
      </c>
      <c r="C32" s="11">
        <v>55</v>
      </c>
      <c r="D32" s="11">
        <v>14820</v>
      </c>
      <c r="E32" s="11">
        <v>53</v>
      </c>
      <c r="F32" s="12">
        <f t="shared" si="6"/>
        <v>0.96363636363636362</v>
      </c>
      <c r="G32" s="11">
        <v>14665</v>
      </c>
      <c r="H32" s="12">
        <f t="shared" si="7"/>
        <v>0.98954116059379216</v>
      </c>
      <c r="I32" s="11">
        <v>52</v>
      </c>
      <c r="J32" s="12">
        <f t="shared" si="2"/>
        <v>0.94545454545454544</v>
      </c>
      <c r="K32" s="11">
        <v>14576</v>
      </c>
      <c r="L32" s="12">
        <f t="shared" si="3"/>
        <v>0.9835357624831309</v>
      </c>
      <c r="M32" s="11">
        <v>20</v>
      </c>
      <c r="N32" s="12">
        <f t="shared" si="4"/>
        <v>0.36363636363636365</v>
      </c>
      <c r="O32" s="11">
        <v>7983</v>
      </c>
      <c r="P32" s="12">
        <f t="shared" si="8"/>
        <v>0.53866396761133606</v>
      </c>
    </row>
    <row r="33" spans="1:16" x14ac:dyDescent="0.25">
      <c r="A33" s="21"/>
      <c r="B33" s="1" t="s">
        <v>29</v>
      </c>
      <c r="C33" s="11">
        <v>254</v>
      </c>
      <c r="D33" s="11">
        <v>13378</v>
      </c>
      <c r="E33" s="11">
        <v>145</v>
      </c>
      <c r="F33" s="12">
        <f t="shared" si="6"/>
        <v>0.57086614173228345</v>
      </c>
      <c r="G33" s="11">
        <v>10281</v>
      </c>
      <c r="H33" s="12">
        <f t="shared" si="7"/>
        <v>0.76850052324712215</v>
      </c>
      <c r="I33" s="11">
        <v>83</v>
      </c>
      <c r="J33" s="12">
        <f t="shared" si="2"/>
        <v>0.32677165354330706</v>
      </c>
      <c r="K33" s="11">
        <v>6991</v>
      </c>
      <c r="L33" s="12">
        <f t="shared" si="3"/>
        <v>0.52257437584093291</v>
      </c>
      <c r="M33" s="11">
        <v>7</v>
      </c>
      <c r="N33" s="12">
        <f t="shared" si="4"/>
        <v>2.7559055118110236E-2</v>
      </c>
      <c r="O33" s="11">
        <v>876</v>
      </c>
      <c r="P33" s="12">
        <f t="shared" si="8"/>
        <v>6.5480639856480796E-2</v>
      </c>
    </row>
    <row r="34" spans="1:16" x14ac:dyDescent="0.25">
      <c r="A34" s="20" t="s">
        <v>25</v>
      </c>
      <c r="B34" s="1" t="s">
        <v>28</v>
      </c>
      <c r="C34" s="11">
        <v>20</v>
      </c>
      <c r="D34" s="11">
        <v>7071</v>
      </c>
      <c r="E34" s="11">
        <v>19</v>
      </c>
      <c r="F34" s="12">
        <f t="shared" si="6"/>
        <v>0.95</v>
      </c>
      <c r="G34" s="11">
        <v>7053</v>
      </c>
      <c r="H34" s="12">
        <f t="shared" si="7"/>
        <v>0.99745439117522272</v>
      </c>
      <c r="I34" s="11">
        <v>17</v>
      </c>
      <c r="J34" s="12">
        <f t="shared" si="2"/>
        <v>0.85</v>
      </c>
      <c r="K34" s="11">
        <v>6849</v>
      </c>
      <c r="L34" s="12">
        <f t="shared" si="3"/>
        <v>0.96860415782774711</v>
      </c>
      <c r="M34" s="11">
        <v>11</v>
      </c>
      <c r="N34" s="12">
        <f t="shared" si="4"/>
        <v>0.55000000000000004</v>
      </c>
      <c r="O34" s="11">
        <v>3751</v>
      </c>
      <c r="P34" s="12">
        <f t="shared" si="8"/>
        <v>0.53047659454108331</v>
      </c>
    </row>
    <row r="35" spans="1:16" x14ac:dyDescent="0.25">
      <c r="A35" s="21"/>
      <c r="B35" s="1" t="s">
        <v>29</v>
      </c>
      <c r="C35" s="11">
        <v>181</v>
      </c>
      <c r="D35" s="11">
        <v>8251</v>
      </c>
      <c r="E35" s="11">
        <v>118</v>
      </c>
      <c r="F35" s="12">
        <f t="shared" si="6"/>
        <v>0.65193370165745856</v>
      </c>
      <c r="G35" s="11">
        <v>6328</v>
      </c>
      <c r="H35" s="12">
        <f t="shared" si="7"/>
        <v>0.76693734092837229</v>
      </c>
      <c r="I35" s="11">
        <v>64</v>
      </c>
      <c r="J35" s="12">
        <f t="shared" si="2"/>
        <v>0.35359116022099446</v>
      </c>
      <c r="K35" s="11">
        <v>4380</v>
      </c>
      <c r="L35" s="12">
        <f t="shared" si="3"/>
        <v>0.53084474609138288</v>
      </c>
      <c r="M35" s="11">
        <v>8</v>
      </c>
      <c r="N35" s="12">
        <f t="shared" si="4"/>
        <v>4.4198895027624308E-2</v>
      </c>
      <c r="O35" s="11">
        <v>1233</v>
      </c>
      <c r="P35" s="12">
        <f t="shared" si="8"/>
        <v>0.14943643194764272</v>
      </c>
    </row>
    <row r="36" spans="1:16" x14ac:dyDescent="0.25">
      <c r="A36" s="20" t="s">
        <v>26</v>
      </c>
      <c r="B36" s="1" t="s">
        <v>28</v>
      </c>
      <c r="C36" s="11">
        <v>21</v>
      </c>
      <c r="D36" s="11">
        <v>2368</v>
      </c>
      <c r="E36" s="11">
        <v>21</v>
      </c>
      <c r="F36" s="12">
        <f t="shared" si="6"/>
        <v>1</v>
      </c>
      <c r="G36" s="11">
        <v>2368</v>
      </c>
      <c r="H36" s="12">
        <f t="shared" si="7"/>
        <v>1</v>
      </c>
      <c r="I36" s="11">
        <v>19</v>
      </c>
      <c r="J36" s="12">
        <f t="shared" si="2"/>
        <v>0.90476190476190477</v>
      </c>
      <c r="K36" s="11">
        <v>2194</v>
      </c>
      <c r="L36" s="12">
        <f t="shared" si="3"/>
        <v>0.92652027027027029</v>
      </c>
      <c r="M36" s="11">
        <v>2</v>
      </c>
      <c r="N36" s="12">
        <f>+M36/C36</f>
        <v>9.5238095238095233E-2</v>
      </c>
      <c r="O36" s="11">
        <v>224</v>
      </c>
      <c r="P36" s="12">
        <f t="shared" si="8"/>
        <v>9.45945945945946E-2</v>
      </c>
    </row>
    <row r="37" spans="1:16" x14ac:dyDescent="0.25">
      <c r="A37" s="21"/>
      <c r="B37" s="1" t="s">
        <v>29</v>
      </c>
      <c r="C37" s="11">
        <v>49</v>
      </c>
      <c r="D37" s="11">
        <v>2027</v>
      </c>
      <c r="E37" s="11">
        <v>29</v>
      </c>
      <c r="F37" s="12">
        <f t="shared" si="6"/>
        <v>0.59183673469387754</v>
      </c>
      <c r="G37" s="11">
        <v>1382</v>
      </c>
      <c r="H37" s="12">
        <f t="shared" si="7"/>
        <v>0.68179575727676367</v>
      </c>
      <c r="I37" s="11">
        <v>26</v>
      </c>
      <c r="J37" s="12">
        <f t="shared" si="2"/>
        <v>0.53061224489795922</v>
      </c>
      <c r="K37" s="11">
        <v>1082</v>
      </c>
      <c r="L37" s="12">
        <f t="shared" si="3"/>
        <v>0.53379378391711885</v>
      </c>
      <c r="M37" s="11">
        <v>0</v>
      </c>
      <c r="N37" s="12">
        <f t="shared" ref="N37:N38" si="9">+M37/C37</f>
        <v>0</v>
      </c>
      <c r="O37" s="11">
        <v>0</v>
      </c>
      <c r="P37" s="12">
        <f t="shared" si="8"/>
        <v>0</v>
      </c>
    </row>
    <row r="38" spans="1:16" x14ac:dyDescent="0.25">
      <c r="A38" s="2" t="s">
        <v>27</v>
      </c>
      <c r="B38" s="2" t="s">
        <v>28</v>
      </c>
      <c r="C38" s="11">
        <v>68</v>
      </c>
      <c r="D38" s="11">
        <v>139597</v>
      </c>
      <c r="E38" s="11">
        <v>68</v>
      </c>
      <c r="F38" s="12">
        <f t="shared" si="6"/>
        <v>1</v>
      </c>
      <c r="G38" s="11">
        <v>139597</v>
      </c>
      <c r="H38" s="12">
        <f t="shared" si="7"/>
        <v>1</v>
      </c>
      <c r="I38" s="11">
        <v>68</v>
      </c>
      <c r="J38" s="12">
        <f t="shared" ref="J38" si="10">+I38/C38</f>
        <v>1</v>
      </c>
      <c r="K38" s="11">
        <v>139597</v>
      </c>
      <c r="L38" s="12">
        <f>+K38/D38</f>
        <v>1</v>
      </c>
      <c r="M38" s="11">
        <v>68</v>
      </c>
      <c r="N38" s="12">
        <f t="shared" si="9"/>
        <v>1</v>
      </c>
      <c r="O38" s="11">
        <v>139597</v>
      </c>
      <c r="P38" s="12">
        <f t="shared" si="8"/>
        <v>1</v>
      </c>
    </row>
    <row r="41" spans="1:16" ht="18.75" x14ac:dyDescent="0.25">
      <c r="B41" s="24" t="s">
        <v>30</v>
      </c>
      <c r="C41" s="24"/>
      <c r="D41" s="24"/>
      <c r="E41" s="24"/>
      <c r="F41" s="24"/>
      <c r="G41" s="24"/>
      <c r="H41" s="24"/>
      <c r="I41" s="24"/>
      <c r="J41" s="24"/>
    </row>
    <row r="42" spans="1:16" x14ac:dyDescent="0.25">
      <c r="B42" s="18" t="s">
        <v>9</v>
      </c>
      <c r="C42" s="18" t="s">
        <v>31</v>
      </c>
      <c r="D42" s="18" t="s">
        <v>32</v>
      </c>
      <c r="E42" s="19" t="s">
        <v>2</v>
      </c>
      <c r="F42" s="19"/>
      <c r="G42" s="19" t="s">
        <v>0</v>
      </c>
      <c r="H42" s="19"/>
      <c r="I42" s="19" t="s">
        <v>1</v>
      </c>
      <c r="J42" s="19"/>
    </row>
    <row r="43" spans="1:16" ht="25.5" x14ac:dyDescent="0.25">
      <c r="B43" s="18"/>
      <c r="C43" s="18"/>
      <c r="D43" s="18"/>
      <c r="E43" s="10" t="s">
        <v>7</v>
      </c>
      <c r="F43" s="10" t="s">
        <v>8</v>
      </c>
      <c r="G43" s="10" t="s">
        <v>7</v>
      </c>
      <c r="H43" s="10" t="s">
        <v>8</v>
      </c>
      <c r="I43" s="10" t="s">
        <v>7</v>
      </c>
      <c r="J43" s="10" t="s">
        <v>8</v>
      </c>
    </row>
    <row r="44" spans="1:16" x14ac:dyDescent="0.25">
      <c r="B44" s="7" t="s">
        <v>28</v>
      </c>
      <c r="C44" s="8">
        <v>2279</v>
      </c>
      <c r="D44" s="8">
        <v>1021109</v>
      </c>
      <c r="E44" s="9">
        <f>2268/2279*100%</f>
        <v>0.99517332163229488</v>
      </c>
      <c r="F44" s="9">
        <f>1020130/1021109*100%</f>
        <v>0.99904123849657578</v>
      </c>
      <c r="G44" s="9">
        <f>0.986836331724441*100%</f>
        <v>0.98683633172444096</v>
      </c>
      <c r="H44" s="9">
        <f>1018187/1021109*100%</f>
        <v>0.99713840540040288</v>
      </c>
      <c r="I44" s="9">
        <f>0.534006143045195*100%</f>
        <v>0.534006143045195</v>
      </c>
      <c r="J44" s="9">
        <f>847323/1021109*100%</f>
        <v>0.82980661222259333</v>
      </c>
    </row>
    <row r="45" spans="1:16" x14ac:dyDescent="0.25">
      <c r="B45" s="7" t="s">
        <v>29</v>
      </c>
      <c r="C45" s="8">
        <v>5955</v>
      </c>
      <c r="D45" s="8">
        <v>569285</v>
      </c>
      <c r="E45" s="9">
        <f>0.89151973131822*100%</f>
        <v>0.89151973131822004</v>
      </c>
      <c r="F45" s="9">
        <f>542318/569285*100%</f>
        <v>0.95263005348814744</v>
      </c>
      <c r="G45" s="9">
        <f>0.785222502099076*100%</f>
        <v>0.78522250209907596</v>
      </c>
      <c r="H45" s="9">
        <f>508160/569285*100%</f>
        <v>0.89262847255768196</v>
      </c>
      <c r="I45" s="9">
        <f>0.0673383711167087*100%</f>
        <v>6.7338371116708706E-2</v>
      </c>
      <c r="J45" s="9">
        <f>76513/569285*100%</f>
        <v>0.13440192522198899</v>
      </c>
    </row>
    <row r="46" spans="1:16" ht="15.75" x14ac:dyDescent="0.25">
      <c r="B46" s="4" t="s">
        <v>33</v>
      </c>
      <c r="C46" s="5">
        <f>SUM(C44:C45)</f>
        <v>8234</v>
      </c>
      <c r="D46" s="5">
        <f>SUM(D44:D45)</f>
        <v>1590394</v>
      </c>
      <c r="E46" s="6">
        <f>+((E44*$C$44)+(E45*$C$45))/($C$46)</f>
        <v>0.92020888996842365</v>
      </c>
      <c r="F46" s="6">
        <f>+((F44*$D$44)+(F45*$D$45))/($D$46)</f>
        <v>0.98242825362771746</v>
      </c>
      <c r="G46" s="6">
        <f>+((G44*$C$44)+(G45*$C$45))/($C$46)</f>
        <v>0.84102501821714815</v>
      </c>
      <c r="H46" s="6">
        <f>+((H44*$D$44)+(H45*$D$45))/($D$46)</f>
        <v>0.95972884706556993</v>
      </c>
      <c r="I46" s="6">
        <f>+((I44*$C$44)+(I45*$C$45))/($C$46)</f>
        <v>0.1965023075054651</v>
      </c>
      <c r="J46" s="6">
        <f>+((J44*$D$44)+(J45*$D$45))/($D$46)</f>
        <v>0.58088498824819512</v>
      </c>
    </row>
    <row r="49" spans="6:6" x14ac:dyDescent="0.25">
      <c r="F49" s="3"/>
    </row>
  </sheetData>
  <mergeCells count="38">
    <mergeCell ref="K3:L3"/>
    <mergeCell ref="M3:N3"/>
    <mergeCell ref="O3:P3"/>
    <mergeCell ref="A1:P1"/>
    <mergeCell ref="A2:A3"/>
    <mergeCell ref="C2:C3"/>
    <mergeCell ref="D2:D3"/>
    <mergeCell ref="E2:H2"/>
    <mergeCell ref="I2:L2"/>
    <mergeCell ref="M2:P2"/>
    <mergeCell ref="E3:F3"/>
    <mergeCell ref="G3:H3"/>
    <mergeCell ref="I3:J3"/>
    <mergeCell ref="A4:A5"/>
    <mergeCell ref="B2:B3"/>
    <mergeCell ref="A36:A37"/>
    <mergeCell ref="A34:A35"/>
    <mergeCell ref="A32:A33"/>
    <mergeCell ref="A30:A31"/>
    <mergeCell ref="A28:A29"/>
    <mergeCell ref="A26:A27"/>
    <mergeCell ref="A10:A11"/>
    <mergeCell ref="A8:A9"/>
    <mergeCell ref="A6:A7"/>
    <mergeCell ref="A18:A19"/>
    <mergeCell ref="A16:A17"/>
    <mergeCell ref="A14:A15"/>
    <mergeCell ref="A12:A13"/>
    <mergeCell ref="B42:B43"/>
    <mergeCell ref="E42:F42"/>
    <mergeCell ref="A24:A25"/>
    <mergeCell ref="A22:A23"/>
    <mergeCell ref="A20:A21"/>
    <mergeCell ref="B41:J41"/>
    <mergeCell ref="C42:C43"/>
    <mergeCell ref="D42:D43"/>
    <mergeCell ref="I42:J42"/>
    <mergeCell ref="G42:H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showGridLines="0" workbookViewId="0">
      <selection activeCell="A13" sqref="A13"/>
    </sheetView>
  </sheetViews>
  <sheetFormatPr baseColWidth="10" defaultRowHeight="15" x14ac:dyDescent="0.25"/>
  <cols>
    <col min="1" max="1" width="183.42578125" customWidth="1"/>
  </cols>
  <sheetData>
    <row r="1" spans="1:1" ht="21" customHeight="1" x14ac:dyDescent="0.25">
      <c r="A1" s="38" t="s">
        <v>34</v>
      </c>
    </row>
    <row r="2" spans="1:1" ht="15.75" x14ac:dyDescent="0.25">
      <c r="A2" s="39" t="s">
        <v>35</v>
      </c>
    </row>
    <row r="4" spans="1:1" ht="15.75" x14ac:dyDescent="0.25">
      <c r="A4" s="38" t="s">
        <v>43</v>
      </c>
    </row>
    <row r="6" spans="1:1" x14ac:dyDescent="0.25">
      <c r="A6" s="42"/>
    </row>
    <row r="7" spans="1:1" x14ac:dyDescent="0.25">
      <c r="A7" s="42"/>
    </row>
    <row r="9" spans="1:1" ht="15.75" x14ac:dyDescent="0.25">
      <c r="A9" s="38" t="s">
        <v>42</v>
      </c>
    </row>
    <row r="13" spans="1:1" x14ac:dyDescent="0.25">
      <c r="A13" s="40" t="s">
        <v>36</v>
      </c>
    </row>
    <row r="14" spans="1:1" x14ac:dyDescent="0.25">
      <c r="A14" s="40" t="s">
        <v>37</v>
      </c>
    </row>
    <row r="15" spans="1:1" x14ac:dyDescent="0.25">
      <c r="A15" s="41" t="s">
        <v>38</v>
      </c>
    </row>
    <row r="17" spans="1:1" ht="15.75" x14ac:dyDescent="0.25">
      <c r="A17" s="38" t="s">
        <v>39</v>
      </c>
    </row>
    <row r="18" spans="1:1" ht="15.75" x14ac:dyDescent="0.25">
      <c r="A18" s="38" t="s">
        <v>40</v>
      </c>
    </row>
    <row r="19" spans="1:1" ht="31.5" x14ac:dyDescent="0.25">
      <c r="A19" s="38" t="s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OBS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2019-01-30T14:15:25Z</dcterms:modified>
</cp:coreProperties>
</file>